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/>
  <mc:AlternateContent xmlns:mc="http://schemas.openxmlformats.org/markup-compatibility/2006">
    <mc:Choice Requires="x15">
      <x15ac:absPath xmlns:x15ac="http://schemas.microsoft.com/office/spreadsheetml/2010/11/ac" url="F:\LongPlotExample_Schools\"/>
    </mc:Choice>
  </mc:AlternateContent>
  <xr:revisionPtr revIDLastSave="0" documentId="8_{F0D13172-8DCE-4155-9722-D09CF7AC393E}" xr6:coauthVersionLast="45" xr6:coauthVersionMax="45" xr10:uidLastSave="{00000000-0000-0000-0000-000000000000}"/>
  <bookViews>
    <workbookView xWindow="-5445" yWindow="15240" windowWidth="29040" windowHeight="15840" tabRatio="787" activeTab="8" xr2:uid="{00000000-000D-0000-FFFF-FFFF00000000}"/>
  </bookViews>
  <sheets>
    <sheet name="Data Summary" sheetId="10" r:id="rId1"/>
    <sheet name="Plot Data" sheetId="2" r:id="rId2"/>
    <sheet name="Tree Data" sheetId="1" r:id="rId3"/>
    <sheet name="Height Calculator" sheetId="4" r:id="rId4"/>
    <sheet name="Canopy Transect" sheetId="5" r:id="rId5"/>
    <sheet name="Abiotic Measures" sheetId="6" r:id="rId6"/>
    <sheet name="Seedlings" sheetId="7" r:id="rId7"/>
    <sheet name="Epifauna" sheetId="8" r:id="rId8"/>
    <sheet name="Long Plot Data" sheetId="9" r:id="rId9"/>
  </sheets>
  <definedNames>
    <definedName name="Diameter">'Long Plot Data'!$I$11:$I$110</definedName>
    <definedName name="Height">'Long Plot Data'!$G$11:$G$110</definedName>
    <definedName name="LiveTreeDiam">IF('Tree Data'!$Q$35="Alive",'Long Plot Data'!$I$11,"")</definedName>
    <definedName name="LiveTreeHeight">IF('Tree Data'!$Q$35="Alive",'Long Plot Data'!$G$11,"")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X14" i="9" l="1"/>
  <c r="X15" i="9"/>
  <c r="X16" i="9"/>
  <c r="X17" i="9"/>
  <c r="X18" i="9"/>
  <c r="X19" i="9"/>
  <c r="X20" i="9"/>
  <c r="X21" i="9"/>
  <c r="X22" i="9"/>
  <c r="X23" i="9"/>
  <c r="X24" i="9"/>
  <c r="X25" i="9"/>
  <c r="X26" i="9"/>
  <c r="X27" i="9"/>
  <c r="X28" i="9"/>
  <c r="X29" i="9"/>
  <c r="X30" i="9"/>
  <c r="X31" i="9"/>
  <c r="X32" i="9"/>
  <c r="X33" i="9"/>
  <c r="X34" i="9"/>
  <c r="X35" i="9"/>
  <c r="X36" i="9"/>
  <c r="X37" i="9"/>
  <c r="X38" i="9"/>
  <c r="X39" i="9"/>
  <c r="X40" i="9"/>
  <c r="X41" i="9"/>
  <c r="X42" i="9"/>
  <c r="X43" i="9"/>
  <c r="X44" i="9"/>
  <c r="X45" i="9"/>
  <c r="X46" i="9"/>
  <c r="X47" i="9"/>
  <c r="X48" i="9"/>
  <c r="X49" i="9"/>
  <c r="X50" i="9"/>
  <c r="X51" i="9"/>
  <c r="X52" i="9"/>
  <c r="X53" i="9"/>
  <c r="X54" i="9"/>
  <c r="X55" i="9"/>
  <c r="X56" i="9"/>
  <c r="X57" i="9"/>
  <c r="X58" i="9"/>
  <c r="X59" i="9"/>
  <c r="X60" i="9"/>
  <c r="X61" i="9"/>
  <c r="X62" i="9"/>
  <c r="X63" i="9"/>
  <c r="X64" i="9"/>
  <c r="X65" i="9"/>
  <c r="X66" i="9"/>
  <c r="X67" i="9"/>
  <c r="X68" i="9"/>
  <c r="X69" i="9"/>
  <c r="X70" i="9"/>
  <c r="X71" i="9"/>
  <c r="X72" i="9"/>
  <c r="X73" i="9"/>
  <c r="X74" i="9"/>
  <c r="X75" i="9"/>
  <c r="X76" i="9"/>
  <c r="X77" i="9"/>
  <c r="X78" i="9"/>
  <c r="X79" i="9"/>
  <c r="X80" i="9"/>
  <c r="X81" i="9"/>
  <c r="X82" i="9"/>
  <c r="X83" i="9"/>
  <c r="X84" i="9"/>
  <c r="X85" i="9"/>
  <c r="X86" i="9"/>
  <c r="X87" i="9"/>
  <c r="X88" i="9"/>
  <c r="X89" i="9"/>
  <c r="X90" i="9"/>
  <c r="X91" i="9"/>
  <c r="X92" i="9"/>
  <c r="X93" i="9"/>
  <c r="X94" i="9"/>
  <c r="X95" i="9"/>
  <c r="X96" i="9"/>
  <c r="X97" i="9"/>
  <c r="X98" i="9"/>
  <c r="X99" i="9"/>
  <c r="X100" i="9"/>
  <c r="X101" i="9"/>
  <c r="X102" i="9"/>
  <c r="X103" i="9"/>
  <c r="X104" i="9"/>
  <c r="X105" i="9"/>
  <c r="X106" i="9"/>
  <c r="X107" i="9"/>
  <c r="X108" i="9"/>
  <c r="X109" i="9"/>
  <c r="X110" i="9"/>
  <c r="X13" i="9"/>
  <c r="W13" i="9"/>
  <c r="W14" i="9"/>
  <c r="W15" i="9"/>
  <c r="W16" i="9"/>
  <c r="W17" i="9"/>
  <c r="W18" i="9"/>
  <c r="W19" i="9"/>
  <c r="W20" i="9"/>
  <c r="W21" i="9"/>
  <c r="W22" i="9"/>
  <c r="W23" i="9"/>
  <c r="W24" i="9"/>
  <c r="W25" i="9"/>
  <c r="W26" i="9"/>
  <c r="W27" i="9"/>
  <c r="W28" i="9"/>
  <c r="W29" i="9"/>
  <c r="W30" i="9"/>
  <c r="W31" i="9"/>
  <c r="W32" i="9"/>
  <c r="W33" i="9"/>
  <c r="W34" i="9"/>
  <c r="W35" i="9"/>
  <c r="W36" i="9"/>
  <c r="W37" i="9"/>
  <c r="W38" i="9"/>
  <c r="W39" i="9"/>
  <c r="W40" i="9"/>
  <c r="W41" i="9"/>
  <c r="W42" i="9"/>
  <c r="W43" i="9"/>
  <c r="W44" i="9"/>
  <c r="W45" i="9"/>
  <c r="W46" i="9"/>
  <c r="W47" i="9"/>
  <c r="W48" i="9"/>
  <c r="W49" i="9"/>
  <c r="W50" i="9"/>
  <c r="W51" i="9"/>
  <c r="W52" i="9"/>
  <c r="W53" i="9"/>
  <c r="W54" i="9"/>
  <c r="W55" i="9"/>
  <c r="W56" i="9"/>
  <c r="W57" i="9"/>
  <c r="W58" i="9"/>
  <c r="W59" i="9"/>
  <c r="W60" i="9"/>
  <c r="W61" i="9"/>
  <c r="W62" i="9"/>
  <c r="W63" i="9"/>
  <c r="W64" i="9"/>
  <c r="W65" i="9"/>
  <c r="W66" i="9"/>
  <c r="W67" i="9"/>
  <c r="W68" i="9"/>
  <c r="W69" i="9"/>
  <c r="W70" i="9"/>
  <c r="W71" i="9"/>
  <c r="W72" i="9"/>
  <c r="W73" i="9"/>
  <c r="W74" i="9"/>
  <c r="W75" i="9"/>
  <c r="W76" i="9"/>
  <c r="W77" i="9"/>
  <c r="W78" i="9"/>
  <c r="W79" i="9"/>
  <c r="W80" i="9"/>
  <c r="W81" i="9"/>
  <c r="W82" i="9"/>
  <c r="W83" i="9"/>
  <c r="W84" i="9"/>
  <c r="W85" i="9"/>
  <c r="W86" i="9"/>
  <c r="W87" i="9"/>
  <c r="W88" i="9"/>
  <c r="W89" i="9"/>
  <c r="W90" i="9"/>
  <c r="W91" i="9"/>
  <c r="W92" i="9"/>
  <c r="W93" i="9"/>
  <c r="W94" i="9"/>
  <c r="W95" i="9"/>
  <c r="W96" i="9"/>
  <c r="W97" i="9"/>
  <c r="W98" i="9"/>
  <c r="W99" i="9"/>
  <c r="W100" i="9"/>
  <c r="W101" i="9"/>
  <c r="W102" i="9"/>
  <c r="W103" i="9"/>
  <c r="W104" i="9"/>
  <c r="W105" i="9"/>
  <c r="W106" i="9"/>
  <c r="W107" i="9"/>
  <c r="W108" i="9"/>
  <c r="W109" i="9"/>
  <c r="W110" i="9"/>
  <c r="Z15" i="9"/>
  <c r="Z16" i="9"/>
  <c r="Z17" i="9"/>
  <c r="Z18" i="9"/>
  <c r="Z19" i="9"/>
  <c r="Z20" i="9"/>
  <c r="Z21" i="9"/>
  <c r="Z22" i="9"/>
  <c r="Z23" i="9"/>
  <c r="Z24" i="9"/>
  <c r="Z25" i="9"/>
  <c r="Z26" i="9"/>
  <c r="Z27" i="9"/>
  <c r="Z28" i="9"/>
  <c r="Z29" i="9"/>
  <c r="Z30" i="9"/>
  <c r="Z31" i="9"/>
  <c r="Z32" i="9"/>
  <c r="Z33" i="9"/>
  <c r="Z34" i="9"/>
  <c r="Z35" i="9"/>
  <c r="Z36" i="9"/>
  <c r="Z37" i="9"/>
  <c r="Z38" i="9"/>
  <c r="Z39" i="9"/>
  <c r="Z40" i="9"/>
  <c r="Z41" i="9"/>
  <c r="Z42" i="9"/>
  <c r="Z43" i="9"/>
  <c r="Z44" i="9"/>
  <c r="Z45" i="9"/>
  <c r="Z46" i="9"/>
  <c r="Z47" i="9"/>
  <c r="Z48" i="9"/>
  <c r="Z49" i="9"/>
  <c r="Z50" i="9"/>
  <c r="Z51" i="9"/>
  <c r="Z52" i="9"/>
  <c r="Z53" i="9"/>
  <c r="Z54" i="9"/>
  <c r="Z55" i="9"/>
  <c r="Z56" i="9"/>
  <c r="Z57" i="9"/>
  <c r="Z58" i="9"/>
  <c r="Z59" i="9"/>
  <c r="Z60" i="9"/>
  <c r="Z61" i="9"/>
  <c r="Z62" i="9"/>
  <c r="Z63" i="9"/>
  <c r="Z64" i="9"/>
  <c r="Z65" i="9"/>
  <c r="Z66" i="9"/>
  <c r="Z67" i="9"/>
  <c r="Z68" i="9"/>
  <c r="Z69" i="9"/>
  <c r="Z70" i="9"/>
  <c r="Z71" i="9"/>
  <c r="Z72" i="9"/>
  <c r="Z73" i="9"/>
  <c r="Z74" i="9"/>
  <c r="Z75" i="9"/>
  <c r="Z76" i="9"/>
  <c r="Z77" i="9"/>
  <c r="Z78" i="9"/>
  <c r="Z79" i="9"/>
  <c r="Z80" i="9"/>
  <c r="Z81" i="9"/>
  <c r="Z82" i="9"/>
  <c r="Z83" i="9"/>
  <c r="Z84" i="9"/>
  <c r="Z85" i="9"/>
  <c r="Z86" i="9"/>
  <c r="Z87" i="9"/>
  <c r="Z88" i="9"/>
  <c r="Z89" i="9"/>
  <c r="Z90" i="9"/>
  <c r="Z91" i="9"/>
  <c r="Z92" i="9"/>
  <c r="Z93" i="9"/>
  <c r="Z94" i="9"/>
  <c r="Z95" i="9"/>
  <c r="Z96" i="9"/>
  <c r="Z97" i="9"/>
  <c r="Z98" i="9"/>
  <c r="Z99" i="9"/>
  <c r="Z100" i="9"/>
  <c r="Z101" i="9"/>
  <c r="Z102" i="9"/>
  <c r="Z103" i="9"/>
  <c r="Z104" i="9"/>
  <c r="Z105" i="9"/>
  <c r="Z106" i="9"/>
  <c r="Z107" i="9"/>
  <c r="Z108" i="9"/>
  <c r="Z109" i="9"/>
  <c r="Z110" i="9"/>
  <c r="Z14" i="9"/>
  <c r="Y14" i="9" l="1"/>
  <c r="Y15" i="9"/>
  <c r="Y16" i="9"/>
  <c r="Y17" i="9"/>
  <c r="Y18" i="9"/>
  <c r="Y19" i="9"/>
  <c r="Y20" i="9"/>
  <c r="Y21" i="9"/>
  <c r="Y22" i="9"/>
  <c r="Y23" i="9"/>
  <c r="Y24" i="9"/>
  <c r="Y25" i="9"/>
  <c r="Y26" i="9"/>
  <c r="Y27" i="9"/>
  <c r="Y28" i="9"/>
  <c r="Y29" i="9"/>
  <c r="Y30" i="9"/>
  <c r="Y31" i="9"/>
  <c r="Y32" i="9"/>
  <c r="Y33" i="9"/>
  <c r="Y34" i="9"/>
  <c r="Y35" i="9"/>
  <c r="Y36" i="9"/>
  <c r="Y37" i="9"/>
  <c r="Y38" i="9"/>
  <c r="Y39" i="9"/>
  <c r="Y40" i="9"/>
  <c r="Y41" i="9"/>
  <c r="Y42" i="9"/>
  <c r="Y43" i="9"/>
  <c r="Y44" i="9"/>
  <c r="Y45" i="9"/>
  <c r="Y46" i="9"/>
  <c r="Y47" i="9"/>
  <c r="Y48" i="9"/>
  <c r="Y49" i="9"/>
  <c r="Y50" i="9"/>
  <c r="Y51" i="9"/>
  <c r="Y52" i="9"/>
  <c r="Y53" i="9"/>
  <c r="Y54" i="9"/>
  <c r="Y55" i="9"/>
  <c r="Y56" i="9"/>
  <c r="Y57" i="9"/>
  <c r="Y58" i="9"/>
  <c r="Y59" i="9"/>
  <c r="Y60" i="9"/>
  <c r="Y61" i="9"/>
  <c r="Y62" i="9"/>
  <c r="Y63" i="9"/>
  <c r="Y64" i="9"/>
  <c r="Y65" i="9"/>
  <c r="Y66" i="9"/>
  <c r="Y67" i="9"/>
  <c r="Y68" i="9"/>
  <c r="Y69" i="9"/>
  <c r="Y70" i="9"/>
  <c r="Y71" i="9"/>
  <c r="Y72" i="9"/>
  <c r="Y73" i="9"/>
  <c r="Y74" i="9"/>
  <c r="Y75" i="9"/>
  <c r="Y76" i="9"/>
  <c r="Y77" i="9"/>
  <c r="Y78" i="9"/>
  <c r="Y79" i="9"/>
  <c r="Y80" i="9"/>
  <c r="Y81" i="9"/>
  <c r="Y82" i="9"/>
  <c r="Y83" i="9"/>
  <c r="Y84" i="9"/>
  <c r="Y85" i="9"/>
  <c r="Y86" i="9"/>
  <c r="Y87" i="9"/>
  <c r="Y88" i="9"/>
  <c r="Y89" i="9"/>
  <c r="Y90" i="9"/>
  <c r="Y91" i="9"/>
  <c r="Y92" i="9"/>
  <c r="Y93" i="9"/>
  <c r="Y94" i="9"/>
  <c r="Y95" i="9"/>
  <c r="Y96" i="9"/>
  <c r="Y97" i="9"/>
  <c r="Y98" i="9"/>
  <c r="Y99" i="9"/>
  <c r="Y100" i="9"/>
  <c r="Y101" i="9"/>
  <c r="Y102" i="9"/>
  <c r="Y103" i="9"/>
  <c r="Y104" i="9"/>
  <c r="Y105" i="9"/>
  <c r="Y106" i="9"/>
  <c r="Y107" i="9"/>
  <c r="Y108" i="9"/>
  <c r="Y109" i="9"/>
  <c r="Y110" i="9"/>
  <c r="Y13" i="9"/>
  <c r="N12" i="9"/>
  <c r="N13" i="9"/>
  <c r="N14" i="9"/>
  <c r="N15" i="9"/>
  <c r="N16" i="9"/>
  <c r="N17" i="9"/>
  <c r="N18" i="9"/>
  <c r="N19" i="9"/>
  <c r="N20" i="9"/>
  <c r="N21" i="9"/>
  <c r="N22" i="9"/>
  <c r="N23" i="9"/>
  <c r="N24" i="9"/>
  <c r="N25" i="9"/>
  <c r="N26" i="9"/>
  <c r="N27" i="9"/>
  <c r="N28" i="9"/>
  <c r="N29" i="9"/>
  <c r="N30" i="9"/>
  <c r="N31" i="9"/>
  <c r="N32" i="9"/>
  <c r="N33" i="9"/>
  <c r="N34" i="9"/>
  <c r="N35" i="9"/>
  <c r="N36" i="9"/>
  <c r="N37" i="9"/>
  <c r="N38" i="9"/>
  <c r="N39" i="9"/>
  <c r="N40" i="9"/>
  <c r="N41" i="9"/>
  <c r="N42" i="9"/>
  <c r="N43" i="9"/>
  <c r="N44" i="9"/>
  <c r="N45" i="9"/>
  <c r="N46" i="9"/>
  <c r="N47" i="9"/>
  <c r="N48" i="9"/>
  <c r="N49" i="9"/>
  <c r="N50" i="9"/>
  <c r="N51" i="9"/>
  <c r="N52" i="9"/>
  <c r="N53" i="9"/>
  <c r="N54" i="9"/>
  <c r="N55" i="9"/>
  <c r="N56" i="9"/>
  <c r="N57" i="9"/>
  <c r="N58" i="9"/>
  <c r="N59" i="9"/>
  <c r="N60" i="9"/>
  <c r="N61" i="9"/>
  <c r="N62" i="9"/>
  <c r="N63" i="9"/>
  <c r="N64" i="9"/>
  <c r="N65" i="9"/>
  <c r="N66" i="9"/>
  <c r="N67" i="9"/>
  <c r="N68" i="9"/>
  <c r="N69" i="9"/>
  <c r="N70" i="9"/>
  <c r="N71" i="9"/>
  <c r="N72" i="9"/>
  <c r="N73" i="9"/>
  <c r="N74" i="9"/>
  <c r="N75" i="9"/>
  <c r="N76" i="9"/>
  <c r="N77" i="9"/>
  <c r="N78" i="9"/>
  <c r="N79" i="9"/>
  <c r="N80" i="9"/>
  <c r="N81" i="9"/>
  <c r="N82" i="9"/>
  <c r="N83" i="9"/>
  <c r="N84" i="9"/>
  <c r="N85" i="9"/>
  <c r="N86" i="9"/>
  <c r="N87" i="9"/>
  <c r="N88" i="9"/>
  <c r="N89" i="9"/>
  <c r="N90" i="9"/>
  <c r="N91" i="9"/>
  <c r="N92" i="9"/>
  <c r="N93" i="9"/>
  <c r="N94" i="9"/>
  <c r="N95" i="9"/>
  <c r="N96" i="9"/>
  <c r="N97" i="9"/>
  <c r="N98" i="9"/>
  <c r="N99" i="9"/>
  <c r="N100" i="9"/>
  <c r="N101" i="9"/>
  <c r="N102" i="9"/>
  <c r="N103" i="9"/>
  <c r="N104" i="9"/>
  <c r="N105" i="9"/>
  <c r="N106" i="9"/>
  <c r="N107" i="9"/>
  <c r="N108" i="9"/>
  <c r="N109" i="9"/>
  <c r="N110" i="9"/>
  <c r="N11" i="9"/>
  <c r="M12" i="9"/>
  <c r="M13" i="9"/>
  <c r="M14" i="9"/>
  <c r="M15" i="9"/>
  <c r="M16" i="9"/>
  <c r="M17" i="9"/>
  <c r="M18" i="9"/>
  <c r="M19" i="9"/>
  <c r="M20" i="9"/>
  <c r="M21" i="9"/>
  <c r="M22" i="9"/>
  <c r="M23" i="9"/>
  <c r="M24" i="9"/>
  <c r="M25" i="9"/>
  <c r="M26" i="9"/>
  <c r="M27" i="9"/>
  <c r="M28" i="9"/>
  <c r="M29" i="9"/>
  <c r="M30" i="9"/>
  <c r="M31" i="9"/>
  <c r="M32" i="9"/>
  <c r="M33" i="9"/>
  <c r="M34" i="9"/>
  <c r="M35" i="9"/>
  <c r="M36" i="9"/>
  <c r="M37" i="9"/>
  <c r="M38" i="9"/>
  <c r="M39" i="9"/>
  <c r="M40" i="9"/>
  <c r="M41" i="9"/>
  <c r="M42" i="9"/>
  <c r="M43" i="9"/>
  <c r="M44" i="9"/>
  <c r="M45" i="9"/>
  <c r="M46" i="9"/>
  <c r="M47" i="9"/>
  <c r="M48" i="9"/>
  <c r="M49" i="9"/>
  <c r="M50" i="9"/>
  <c r="M51" i="9"/>
  <c r="M52" i="9"/>
  <c r="M53" i="9"/>
  <c r="M54" i="9"/>
  <c r="M55" i="9"/>
  <c r="M56" i="9"/>
  <c r="M57" i="9"/>
  <c r="M58" i="9"/>
  <c r="M59" i="9"/>
  <c r="M60" i="9"/>
  <c r="M61" i="9"/>
  <c r="M62" i="9"/>
  <c r="M63" i="9"/>
  <c r="M64" i="9"/>
  <c r="M65" i="9"/>
  <c r="M66" i="9"/>
  <c r="M67" i="9"/>
  <c r="M68" i="9"/>
  <c r="M69" i="9"/>
  <c r="M70" i="9"/>
  <c r="M71" i="9"/>
  <c r="M72" i="9"/>
  <c r="M73" i="9"/>
  <c r="M74" i="9"/>
  <c r="M75" i="9"/>
  <c r="M76" i="9"/>
  <c r="M77" i="9"/>
  <c r="M78" i="9"/>
  <c r="M79" i="9"/>
  <c r="M80" i="9"/>
  <c r="M81" i="9"/>
  <c r="M82" i="9"/>
  <c r="M83" i="9"/>
  <c r="M84" i="9"/>
  <c r="M85" i="9"/>
  <c r="M86" i="9"/>
  <c r="M87" i="9"/>
  <c r="M88" i="9"/>
  <c r="M89" i="9"/>
  <c r="M90" i="9"/>
  <c r="M91" i="9"/>
  <c r="M92" i="9"/>
  <c r="M93" i="9"/>
  <c r="M94" i="9"/>
  <c r="M95" i="9"/>
  <c r="M96" i="9"/>
  <c r="M97" i="9"/>
  <c r="M98" i="9"/>
  <c r="M99" i="9"/>
  <c r="M100" i="9"/>
  <c r="M101" i="9"/>
  <c r="M102" i="9"/>
  <c r="M103" i="9"/>
  <c r="M104" i="9"/>
  <c r="M105" i="9"/>
  <c r="M106" i="9"/>
  <c r="M107" i="9"/>
  <c r="M108" i="9"/>
  <c r="M109" i="9"/>
  <c r="M110" i="9"/>
  <c r="M11" i="9"/>
  <c r="Q36" i="1" l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Q93" i="1"/>
  <c r="Q94" i="1"/>
  <c r="Q95" i="1"/>
  <c r="Q96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Q125" i="1"/>
  <c r="Q126" i="1"/>
  <c r="Q127" i="1"/>
  <c r="Q128" i="1"/>
  <c r="Q129" i="1"/>
  <c r="Q130" i="1"/>
  <c r="Q131" i="1"/>
  <c r="Q132" i="1"/>
  <c r="Q133" i="1"/>
  <c r="Q134" i="1"/>
  <c r="Q35" i="1"/>
  <c r="Q6" i="1"/>
  <c r="Q6" i="9" l="1"/>
  <c r="C12" i="9"/>
  <c r="O12" i="9" s="1"/>
  <c r="C13" i="9"/>
  <c r="O13" i="9" s="1"/>
  <c r="C14" i="9"/>
  <c r="O14" i="9" s="1"/>
  <c r="C15" i="9"/>
  <c r="C16" i="9"/>
  <c r="C17" i="9"/>
  <c r="C18" i="9"/>
  <c r="C19" i="9"/>
  <c r="C20" i="9"/>
  <c r="O20" i="9" s="1"/>
  <c r="C21" i="9"/>
  <c r="O21" i="9" s="1"/>
  <c r="C22" i="9"/>
  <c r="O22" i="9" s="1"/>
  <c r="C23" i="9"/>
  <c r="C24" i="9"/>
  <c r="C25" i="9"/>
  <c r="C26" i="9"/>
  <c r="C27" i="9"/>
  <c r="C28" i="9"/>
  <c r="O28" i="9" s="1"/>
  <c r="C29" i="9"/>
  <c r="O29" i="9" s="1"/>
  <c r="C30" i="9"/>
  <c r="O30" i="9" s="1"/>
  <c r="C31" i="9"/>
  <c r="C32" i="9"/>
  <c r="C33" i="9"/>
  <c r="C34" i="9"/>
  <c r="C35" i="9"/>
  <c r="C36" i="9"/>
  <c r="O36" i="9" s="1"/>
  <c r="C37" i="9"/>
  <c r="O37" i="9" s="1"/>
  <c r="C38" i="9"/>
  <c r="C39" i="9"/>
  <c r="C40" i="9"/>
  <c r="C41" i="9"/>
  <c r="C42" i="9"/>
  <c r="C43" i="9"/>
  <c r="C44" i="9"/>
  <c r="O44" i="9" s="1"/>
  <c r="C45" i="9"/>
  <c r="O45" i="9" s="1"/>
  <c r="C46" i="9"/>
  <c r="O46" i="9" s="1"/>
  <c r="C47" i="9"/>
  <c r="C48" i="9"/>
  <c r="C49" i="9"/>
  <c r="C50" i="9"/>
  <c r="C51" i="9"/>
  <c r="C52" i="9"/>
  <c r="O52" i="9" s="1"/>
  <c r="C53" i="9"/>
  <c r="O53" i="9" s="1"/>
  <c r="C54" i="9"/>
  <c r="C55" i="9"/>
  <c r="C56" i="9"/>
  <c r="C57" i="9"/>
  <c r="C58" i="9"/>
  <c r="C59" i="9"/>
  <c r="C60" i="9"/>
  <c r="O60" i="9" s="1"/>
  <c r="C61" i="9"/>
  <c r="O61" i="9" s="1"/>
  <c r="C62" i="9"/>
  <c r="O62" i="9" s="1"/>
  <c r="C63" i="9"/>
  <c r="C64" i="9"/>
  <c r="C65" i="9"/>
  <c r="C66" i="9"/>
  <c r="C67" i="9"/>
  <c r="C68" i="9"/>
  <c r="O68" i="9" s="1"/>
  <c r="C69" i="9"/>
  <c r="O69" i="9" s="1"/>
  <c r="C70" i="9"/>
  <c r="O70" i="9" s="1"/>
  <c r="C71" i="9"/>
  <c r="C72" i="9"/>
  <c r="C73" i="9"/>
  <c r="C74" i="9"/>
  <c r="C75" i="9"/>
  <c r="C76" i="9"/>
  <c r="O76" i="9" s="1"/>
  <c r="C77" i="9"/>
  <c r="O77" i="9" s="1"/>
  <c r="C78" i="9"/>
  <c r="O78" i="9" s="1"/>
  <c r="C79" i="9"/>
  <c r="C80" i="9"/>
  <c r="C81" i="9"/>
  <c r="C82" i="9"/>
  <c r="C83" i="9"/>
  <c r="C84" i="9"/>
  <c r="O84" i="9" s="1"/>
  <c r="C85" i="9"/>
  <c r="O85" i="9" s="1"/>
  <c r="C86" i="9"/>
  <c r="C87" i="9"/>
  <c r="C88" i="9"/>
  <c r="C89" i="9"/>
  <c r="C90" i="9"/>
  <c r="C91" i="9"/>
  <c r="C92" i="9"/>
  <c r="O92" i="9" s="1"/>
  <c r="C93" i="9"/>
  <c r="O93" i="9" s="1"/>
  <c r="C94" i="9"/>
  <c r="O94" i="9" s="1"/>
  <c r="C95" i="9"/>
  <c r="C96" i="9"/>
  <c r="C97" i="9"/>
  <c r="C98" i="9"/>
  <c r="C99" i="9"/>
  <c r="C100" i="9"/>
  <c r="O100" i="9" s="1"/>
  <c r="C101" i="9"/>
  <c r="O101" i="9" s="1"/>
  <c r="C102" i="9"/>
  <c r="O102" i="9" s="1"/>
  <c r="C103" i="9"/>
  <c r="C104" i="9"/>
  <c r="C105" i="9"/>
  <c r="C106" i="9"/>
  <c r="C107" i="9"/>
  <c r="C108" i="9"/>
  <c r="O108" i="9" s="1"/>
  <c r="C109" i="9"/>
  <c r="O109" i="9" s="1"/>
  <c r="C110" i="9"/>
  <c r="O110" i="9" s="1"/>
  <c r="C111" i="9"/>
  <c r="C112" i="9"/>
  <c r="C11" i="9"/>
  <c r="W4" i="9"/>
  <c r="W3" i="9"/>
  <c r="O107" i="9" l="1"/>
  <c r="O35" i="9"/>
  <c r="O75" i="9"/>
  <c r="O99" i="9"/>
  <c r="O67" i="9"/>
  <c r="O43" i="9"/>
  <c r="O106" i="9"/>
  <c r="O74" i="9"/>
  <c r="O42" i="9"/>
  <c r="O98" i="9"/>
  <c r="O66" i="9"/>
  <c r="O34" i="9"/>
  <c r="O91" i="9"/>
  <c r="O59" i="9"/>
  <c r="O27" i="9"/>
  <c r="O90" i="9"/>
  <c r="O58" i="9"/>
  <c r="O26" i="9"/>
  <c r="O83" i="9"/>
  <c r="O51" i="9"/>
  <c r="O19" i="9"/>
  <c r="O82" i="9"/>
  <c r="O50" i="9"/>
  <c r="O18" i="9"/>
  <c r="O105" i="9"/>
  <c r="O97" i="9"/>
  <c r="O89" i="9"/>
  <c r="O81" i="9"/>
  <c r="O73" i="9"/>
  <c r="O65" i="9"/>
  <c r="O57" i="9"/>
  <c r="O49" i="9"/>
  <c r="O41" i="9"/>
  <c r="O33" i="9"/>
  <c r="O25" i="9"/>
  <c r="O17" i="9"/>
  <c r="O104" i="9"/>
  <c r="O96" i="9"/>
  <c r="O88" i="9"/>
  <c r="O80" i="9"/>
  <c r="O72" i="9"/>
  <c r="O64" i="9"/>
  <c r="O56" i="9"/>
  <c r="O48" i="9"/>
  <c r="O40" i="9"/>
  <c r="O32" i="9"/>
  <c r="O24" i="9"/>
  <c r="O16" i="9"/>
  <c r="O11" i="9"/>
  <c r="O103" i="9"/>
  <c r="O95" i="9"/>
  <c r="O87" i="9"/>
  <c r="O79" i="9"/>
  <c r="O71" i="9"/>
  <c r="O63" i="9"/>
  <c r="O55" i="9"/>
  <c r="O47" i="9"/>
  <c r="O39" i="9"/>
  <c r="O31" i="9"/>
  <c r="O23" i="9"/>
  <c r="O15" i="9"/>
  <c r="O86" i="9"/>
  <c r="O54" i="9"/>
  <c r="O38" i="9"/>
  <c r="B11" i="9"/>
  <c r="B12" i="9"/>
  <c r="B13" i="9"/>
  <c r="B14" i="9"/>
  <c r="B15" i="9"/>
  <c r="B16" i="9"/>
  <c r="B17" i="9"/>
  <c r="B18" i="9"/>
  <c r="B19" i="9"/>
  <c r="B20" i="9"/>
  <c r="B21" i="9"/>
  <c r="B22" i="9"/>
  <c r="B23" i="9"/>
  <c r="B24" i="9"/>
  <c r="B25" i="9"/>
  <c r="B26" i="9"/>
  <c r="B27" i="9"/>
  <c r="B28" i="9"/>
  <c r="B29" i="9"/>
  <c r="B30" i="9"/>
  <c r="B31" i="9"/>
  <c r="B32" i="9"/>
  <c r="B33" i="9"/>
  <c r="B34" i="9"/>
  <c r="B35" i="9"/>
  <c r="B36" i="9"/>
  <c r="B37" i="9"/>
  <c r="B38" i="9"/>
  <c r="B39" i="9"/>
  <c r="B40" i="9"/>
  <c r="B41" i="9"/>
  <c r="B42" i="9"/>
  <c r="B43" i="9"/>
  <c r="B44" i="9"/>
  <c r="B45" i="9"/>
  <c r="B46" i="9"/>
  <c r="B47" i="9"/>
  <c r="B48" i="9"/>
  <c r="B49" i="9"/>
  <c r="B50" i="9"/>
  <c r="B51" i="9"/>
  <c r="B52" i="9"/>
  <c r="B53" i="9"/>
  <c r="B54" i="9"/>
  <c r="B55" i="9"/>
  <c r="B56" i="9"/>
  <c r="B57" i="9"/>
  <c r="B58" i="9"/>
  <c r="B59" i="9"/>
  <c r="B60" i="9"/>
  <c r="B61" i="9"/>
  <c r="B62" i="9"/>
  <c r="B63" i="9"/>
  <c r="B64" i="9"/>
  <c r="B65" i="9"/>
  <c r="B66" i="9"/>
  <c r="B67" i="9"/>
  <c r="B68" i="9"/>
  <c r="B69" i="9"/>
  <c r="B70" i="9"/>
  <c r="B71" i="9"/>
  <c r="B72" i="9"/>
  <c r="B73" i="9"/>
  <c r="B74" i="9"/>
  <c r="B75" i="9"/>
  <c r="B76" i="9"/>
  <c r="B77" i="9"/>
  <c r="B78" i="9"/>
  <c r="B79" i="9"/>
  <c r="B80" i="9"/>
  <c r="B81" i="9"/>
  <c r="B82" i="9"/>
  <c r="B83" i="9"/>
  <c r="B84" i="9"/>
  <c r="B85" i="9"/>
  <c r="B86" i="9"/>
  <c r="B87" i="9"/>
  <c r="B88" i="9"/>
  <c r="B89" i="9"/>
  <c r="B90" i="9"/>
  <c r="B91" i="9"/>
  <c r="B92" i="9"/>
  <c r="B93" i="9"/>
  <c r="B94" i="9"/>
  <c r="B95" i="9"/>
  <c r="B96" i="9"/>
  <c r="B97" i="9"/>
  <c r="B98" i="9"/>
  <c r="B99" i="9"/>
  <c r="B100" i="9"/>
  <c r="B101" i="9"/>
  <c r="B102" i="9"/>
  <c r="B103" i="9"/>
  <c r="B104" i="9"/>
  <c r="B105" i="9"/>
  <c r="B106" i="9"/>
  <c r="B107" i="9"/>
  <c r="B108" i="9"/>
  <c r="B109" i="9"/>
  <c r="B110" i="9"/>
  <c r="O111" i="9" l="1"/>
  <c r="O5" i="9"/>
  <c r="M10" i="9" l="1"/>
  <c r="S4" i="9"/>
  <c r="S5" i="9"/>
  <c r="N10" i="9"/>
  <c r="T4" i="9"/>
  <c r="T5" i="9"/>
  <c r="U5" i="9"/>
  <c r="O10" i="9"/>
  <c r="U4" i="9" s="1"/>
  <c r="L35" i="1"/>
  <c r="I11" i="9" s="1"/>
  <c r="L36" i="1"/>
  <c r="I12" i="9" s="1"/>
  <c r="L37" i="1"/>
  <c r="V37" i="1" s="1"/>
  <c r="L38" i="1"/>
  <c r="L39" i="1"/>
  <c r="L40" i="1"/>
  <c r="I16" i="9" s="1"/>
  <c r="L41" i="1"/>
  <c r="I17" i="9" s="1"/>
  <c r="L42" i="1"/>
  <c r="V42" i="1" s="1"/>
  <c r="L43" i="1"/>
  <c r="I19" i="9" s="1"/>
  <c r="L44" i="1"/>
  <c r="I20" i="9" s="1"/>
  <c r="L45" i="1"/>
  <c r="I21" i="9" s="1"/>
  <c r="L46" i="1"/>
  <c r="I22" i="9" s="1"/>
  <c r="L47" i="1"/>
  <c r="L48" i="1"/>
  <c r="I24" i="9" s="1"/>
  <c r="L49" i="1"/>
  <c r="V49" i="1" s="1"/>
  <c r="L50" i="1"/>
  <c r="V50" i="1" s="1"/>
  <c r="L51" i="1"/>
  <c r="I27" i="9" s="1"/>
  <c r="L52" i="1"/>
  <c r="I28" i="9" s="1"/>
  <c r="L53" i="1"/>
  <c r="I29" i="9" s="1"/>
  <c r="L54" i="1"/>
  <c r="L55" i="1"/>
  <c r="L56" i="1"/>
  <c r="I32" i="9" s="1"/>
  <c r="L57" i="1"/>
  <c r="I33" i="9" s="1"/>
  <c r="L58" i="1"/>
  <c r="V58" i="1" s="1"/>
  <c r="L59" i="1"/>
  <c r="I35" i="9" s="1"/>
  <c r="L60" i="1"/>
  <c r="V60" i="1" s="1"/>
  <c r="L61" i="1"/>
  <c r="I37" i="9" s="1"/>
  <c r="L62" i="1"/>
  <c r="L63" i="1"/>
  <c r="L64" i="1"/>
  <c r="I40" i="9" s="1"/>
  <c r="L65" i="1"/>
  <c r="V65" i="1" s="1"/>
  <c r="L66" i="1"/>
  <c r="V66" i="1" s="1"/>
  <c r="L67" i="1"/>
  <c r="I43" i="9" s="1"/>
  <c r="L68" i="1"/>
  <c r="I44" i="9" s="1"/>
  <c r="L69" i="1"/>
  <c r="I45" i="9" s="1"/>
  <c r="L70" i="1"/>
  <c r="I46" i="9" s="1"/>
  <c r="L71" i="1"/>
  <c r="L72" i="1"/>
  <c r="I48" i="9" s="1"/>
  <c r="L73" i="1"/>
  <c r="I49" i="9" s="1"/>
  <c r="L74" i="1"/>
  <c r="V74" i="1" s="1"/>
  <c r="L75" i="1"/>
  <c r="I51" i="9" s="1"/>
  <c r="L76" i="1"/>
  <c r="V76" i="1" s="1"/>
  <c r="L77" i="1"/>
  <c r="I53" i="9" s="1"/>
  <c r="L78" i="1"/>
  <c r="L79" i="1"/>
  <c r="L80" i="1"/>
  <c r="I56" i="9" s="1"/>
  <c r="L81" i="1"/>
  <c r="V81" i="1" s="1"/>
  <c r="L82" i="1"/>
  <c r="V82" i="1" s="1"/>
  <c r="L83" i="1"/>
  <c r="I59" i="9" s="1"/>
  <c r="L84" i="1"/>
  <c r="I60" i="9" s="1"/>
  <c r="L85" i="1"/>
  <c r="I61" i="9" s="1"/>
  <c r="L86" i="1"/>
  <c r="L87" i="1"/>
  <c r="L88" i="1"/>
  <c r="I64" i="9" s="1"/>
  <c r="L89" i="1"/>
  <c r="I65" i="9" s="1"/>
  <c r="L90" i="1"/>
  <c r="I66" i="9" s="1"/>
  <c r="L91" i="1"/>
  <c r="L92" i="1"/>
  <c r="I68" i="9" s="1"/>
  <c r="L93" i="1"/>
  <c r="L94" i="1"/>
  <c r="L95" i="1"/>
  <c r="I71" i="9" s="1"/>
  <c r="L71" i="9" s="1"/>
  <c r="L96" i="1"/>
  <c r="I72" i="9" s="1"/>
  <c r="L97" i="1"/>
  <c r="I73" i="9" s="1"/>
  <c r="L98" i="1"/>
  <c r="I74" i="9" s="1"/>
  <c r="L99" i="1"/>
  <c r="I75" i="9" s="1"/>
  <c r="L100" i="1"/>
  <c r="I76" i="9" s="1"/>
  <c r="L101" i="1"/>
  <c r="I77" i="9" s="1"/>
  <c r="L102" i="1"/>
  <c r="L103" i="1"/>
  <c r="I79" i="9" s="1"/>
  <c r="L79" i="9" s="1"/>
  <c r="L104" i="1"/>
  <c r="I80" i="9" s="1"/>
  <c r="L105" i="1"/>
  <c r="L106" i="1"/>
  <c r="I82" i="9" s="1"/>
  <c r="L107" i="1"/>
  <c r="I83" i="9" s="1"/>
  <c r="L108" i="1"/>
  <c r="I84" i="9" s="1"/>
  <c r="L109" i="1"/>
  <c r="I85" i="9" s="1"/>
  <c r="L110" i="1"/>
  <c r="I86" i="9" s="1"/>
  <c r="L111" i="1"/>
  <c r="I87" i="9" s="1"/>
  <c r="L87" i="9" s="1"/>
  <c r="L112" i="1"/>
  <c r="I88" i="9" s="1"/>
  <c r="L113" i="1"/>
  <c r="I89" i="9" s="1"/>
  <c r="L114" i="1"/>
  <c r="I90" i="9" s="1"/>
  <c r="L115" i="1"/>
  <c r="L116" i="1"/>
  <c r="I92" i="9" s="1"/>
  <c r="L117" i="1"/>
  <c r="I93" i="9" s="1"/>
  <c r="L118" i="1"/>
  <c r="I94" i="9" s="1"/>
  <c r="L119" i="1"/>
  <c r="I95" i="9" s="1"/>
  <c r="L95" i="9" s="1"/>
  <c r="L120" i="1"/>
  <c r="I96" i="9" s="1"/>
  <c r="L121" i="1"/>
  <c r="I97" i="9" s="1"/>
  <c r="L122" i="1"/>
  <c r="I98" i="9" s="1"/>
  <c r="L123" i="1"/>
  <c r="I99" i="9" s="1"/>
  <c r="L124" i="1"/>
  <c r="I100" i="9" s="1"/>
  <c r="L125" i="1"/>
  <c r="I101" i="9" s="1"/>
  <c r="L126" i="1"/>
  <c r="L127" i="1"/>
  <c r="I103" i="9" s="1"/>
  <c r="L103" i="9" s="1"/>
  <c r="L128" i="1"/>
  <c r="I104" i="9" s="1"/>
  <c r="L129" i="1"/>
  <c r="I105" i="9" s="1"/>
  <c r="L130" i="1"/>
  <c r="I106" i="9" s="1"/>
  <c r="L131" i="1"/>
  <c r="I107" i="9" s="1"/>
  <c r="L132" i="1"/>
  <c r="I108" i="9" s="1"/>
  <c r="L133" i="1"/>
  <c r="I109" i="9" s="1"/>
  <c r="L134" i="1"/>
  <c r="I110" i="9" s="1"/>
  <c r="B4" i="10"/>
  <c r="O3" i="9"/>
  <c r="I13" i="9"/>
  <c r="I14" i="9"/>
  <c r="I15" i="9"/>
  <c r="I23" i="9"/>
  <c r="I30" i="9"/>
  <c r="I31" i="9"/>
  <c r="I38" i="9"/>
  <c r="I39" i="9"/>
  <c r="I41" i="9"/>
  <c r="I47" i="9"/>
  <c r="I54" i="9"/>
  <c r="I55" i="9"/>
  <c r="I62" i="9"/>
  <c r="I67" i="9"/>
  <c r="I70" i="9"/>
  <c r="I78" i="9"/>
  <c r="I81" i="9"/>
  <c r="I91" i="9"/>
  <c r="I102" i="9"/>
  <c r="D61" i="9"/>
  <c r="E61" i="9"/>
  <c r="F61" i="9"/>
  <c r="G61" i="9"/>
  <c r="D62" i="9"/>
  <c r="E62" i="9"/>
  <c r="F62" i="9"/>
  <c r="G62" i="9"/>
  <c r="D63" i="9"/>
  <c r="E63" i="9"/>
  <c r="F63" i="9"/>
  <c r="G63" i="9"/>
  <c r="D64" i="9"/>
  <c r="E64" i="9"/>
  <c r="F64" i="9"/>
  <c r="G64" i="9"/>
  <c r="D65" i="9"/>
  <c r="E65" i="9"/>
  <c r="F65" i="9"/>
  <c r="G65" i="9"/>
  <c r="D66" i="9"/>
  <c r="E66" i="9"/>
  <c r="F66" i="9"/>
  <c r="G66" i="9"/>
  <c r="D67" i="9"/>
  <c r="E67" i="9"/>
  <c r="F67" i="9"/>
  <c r="G67" i="9"/>
  <c r="D68" i="9"/>
  <c r="E68" i="9"/>
  <c r="F68" i="9"/>
  <c r="G68" i="9"/>
  <c r="D69" i="9"/>
  <c r="E69" i="9"/>
  <c r="F69" i="9"/>
  <c r="G69" i="9"/>
  <c r="D70" i="9"/>
  <c r="E70" i="9"/>
  <c r="F70" i="9"/>
  <c r="G70" i="9"/>
  <c r="D71" i="9"/>
  <c r="E71" i="9"/>
  <c r="F71" i="9"/>
  <c r="G71" i="9"/>
  <c r="D72" i="9"/>
  <c r="E72" i="9"/>
  <c r="F72" i="9"/>
  <c r="G72" i="9"/>
  <c r="D73" i="9"/>
  <c r="E73" i="9"/>
  <c r="F73" i="9"/>
  <c r="G73" i="9"/>
  <c r="D74" i="9"/>
  <c r="E74" i="9"/>
  <c r="F74" i="9"/>
  <c r="G74" i="9"/>
  <c r="D75" i="9"/>
  <c r="E75" i="9"/>
  <c r="F75" i="9"/>
  <c r="G75" i="9"/>
  <c r="D76" i="9"/>
  <c r="E76" i="9"/>
  <c r="F76" i="9"/>
  <c r="G76" i="9"/>
  <c r="D77" i="9"/>
  <c r="E77" i="9"/>
  <c r="F77" i="9"/>
  <c r="G77" i="9"/>
  <c r="D78" i="9"/>
  <c r="E78" i="9"/>
  <c r="F78" i="9"/>
  <c r="G78" i="9"/>
  <c r="D79" i="9"/>
  <c r="E79" i="9"/>
  <c r="F79" i="9"/>
  <c r="G79" i="9"/>
  <c r="D80" i="9"/>
  <c r="E80" i="9"/>
  <c r="F80" i="9"/>
  <c r="G80" i="9"/>
  <c r="D81" i="9"/>
  <c r="E81" i="9"/>
  <c r="F81" i="9"/>
  <c r="G81" i="9"/>
  <c r="D82" i="9"/>
  <c r="E82" i="9"/>
  <c r="F82" i="9"/>
  <c r="G82" i="9"/>
  <c r="D83" i="9"/>
  <c r="E83" i="9"/>
  <c r="F83" i="9"/>
  <c r="G83" i="9"/>
  <c r="D84" i="9"/>
  <c r="E84" i="9"/>
  <c r="F84" i="9"/>
  <c r="G84" i="9"/>
  <c r="D85" i="9"/>
  <c r="E85" i="9"/>
  <c r="F85" i="9"/>
  <c r="G85" i="9"/>
  <c r="D86" i="9"/>
  <c r="E86" i="9"/>
  <c r="F86" i="9"/>
  <c r="G86" i="9"/>
  <c r="D87" i="9"/>
  <c r="E87" i="9"/>
  <c r="F87" i="9"/>
  <c r="G87" i="9"/>
  <c r="D88" i="9"/>
  <c r="E88" i="9"/>
  <c r="F88" i="9"/>
  <c r="G88" i="9"/>
  <c r="D89" i="9"/>
  <c r="E89" i="9"/>
  <c r="F89" i="9"/>
  <c r="G89" i="9"/>
  <c r="D90" i="9"/>
  <c r="E90" i="9"/>
  <c r="F90" i="9"/>
  <c r="G90" i="9"/>
  <c r="D91" i="9"/>
  <c r="E91" i="9"/>
  <c r="F91" i="9"/>
  <c r="G91" i="9"/>
  <c r="D92" i="9"/>
  <c r="E92" i="9"/>
  <c r="F92" i="9"/>
  <c r="G92" i="9"/>
  <c r="D93" i="9"/>
  <c r="E93" i="9"/>
  <c r="F93" i="9"/>
  <c r="G93" i="9"/>
  <c r="D94" i="9"/>
  <c r="E94" i="9"/>
  <c r="F94" i="9"/>
  <c r="G94" i="9"/>
  <c r="D95" i="9"/>
  <c r="E95" i="9"/>
  <c r="F95" i="9"/>
  <c r="G95" i="9"/>
  <c r="D96" i="9"/>
  <c r="E96" i="9"/>
  <c r="F96" i="9"/>
  <c r="G96" i="9"/>
  <c r="D97" i="9"/>
  <c r="E97" i="9"/>
  <c r="F97" i="9"/>
  <c r="G97" i="9"/>
  <c r="D98" i="9"/>
  <c r="E98" i="9"/>
  <c r="F98" i="9"/>
  <c r="G98" i="9"/>
  <c r="D99" i="9"/>
  <c r="E99" i="9"/>
  <c r="F99" i="9"/>
  <c r="G99" i="9"/>
  <c r="D100" i="9"/>
  <c r="E100" i="9"/>
  <c r="F100" i="9"/>
  <c r="G100" i="9"/>
  <c r="D101" i="9"/>
  <c r="E101" i="9"/>
  <c r="F101" i="9"/>
  <c r="G101" i="9"/>
  <c r="D102" i="9"/>
  <c r="E102" i="9"/>
  <c r="F102" i="9"/>
  <c r="G102" i="9"/>
  <c r="D103" i="9"/>
  <c r="E103" i="9"/>
  <c r="F103" i="9"/>
  <c r="G103" i="9"/>
  <c r="D104" i="9"/>
  <c r="E104" i="9"/>
  <c r="F104" i="9"/>
  <c r="G104" i="9"/>
  <c r="D105" i="9"/>
  <c r="E105" i="9"/>
  <c r="F105" i="9"/>
  <c r="G105" i="9"/>
  <c r="D106" i="9"/>
  <c r="E106" i="9"/>
  <c r="F106" i="9"/>
  <c r="G106" i="9"/>
  <c r="D107" i="9"/>
  <c r="E107" i="9"/>
  <c r="F107" i="9"/>
  <c r="G107" i="9"/>
  <c r="D108" i="9"/>
  <c r="E108" i="9"/>
  <c r="F108" i="9"/>
  <c r="G108" i="9"/>
  <c r="D109" i="9"/>
  <c r="E109" i="9"/>
  <c r="F109" i="9"/>
  <c r="G109" i="9"/>
  <c r="D110" i="9"/>
  <c r="E110" i="9"/>
  <c r="F110" i="9"/>
  <c r="G110" i="9"/>
  <c r="F11" i="9"/>
  <c r="V36" i="1"/>
  <c r="V38" i="1"/>
  <c r="V39" i="1"/>
  <c r="V40" i="1"/>
  <c r="V43" i="1"/>
  <c r="V46" i="1"/>
  <c r="V47" i="1"/>
  <c r="V51" i="1"/>
  <c r="V52" i="1"/>
  <c r="V53" i="1"/>
  <c r="V54" i="1"/>
  <c r="V55" i="1"/>
  <c r="V59" i="1"/>
  <c r="V62" i="1"/>
  <c r="V63" i="1"/>
  <c r="V67" i="1"/>
  <c r="V68" i="1"/>
  <c r="V70" i="1"/>
  <c r="V71" i="1"/>
  <c r="V72" i="1"/>
  <c r="V78" i="1"/>
  <c r="V79" i="1"/>
  <c r="V83" i="1"/>
  <c r="V84" i="1"/>
  <c r="O85" i="1"/>
  <c r="O84" i="1"/>
  <c r="U84" i="1" s="1"/>
  <c r="O83" i="1"/>
  <c r="U83" i="1" s="1"/>
  <c r="O82" i="1"/>
  <c r="O81" i="1"/>
  <c r="O80" i="1"/>
  <c r="U80" i="1" s="1"/>
  <c r="O79" i="1"/>
  <c r="U79" i="1" s="1"/>
  <c r="O78" i="1"/>
  <c r="U78" i="1" s="1"/>
  <c r="O77" i="1"/>
  <c r="U77" i="1" s="1"/>
  <c r="O76" i="1"/>
  <c r="U76" i="1" s="1"/>
  <c r="O75" i="1"/>
  <c r="U75" i="1" s="1"/>
  <c r="O74" i="1"/>
  <c r="O73" i="1"/>
  <c r="O72" i="1"/>
  <c r="U72" i="1" s="1"/>
  <c r="O71" i="1"/>
  <c r="U71" i="1" s="1"/>
  <c r="O70" i="1"/>
  <c r="U70" i="1" s="1"/>
  <c r="O69" i="1"/>
  <c r="U69" i="1" s="1"/>
  <c r="O68" i="1"/>
  <c r="U68" i="1" s="1"/>
  <c r="O67" i="1"/>
  <c r="U67" i="1" s="1"/>
  <c r="O66" i="1"/>
  <c r="O65" i="1"/>
  <c r="O64" i="1"/>
  <c r="U64" i="1" s="1"/>
  <c r="O63" i="1"/>
  <c r="U63" i="1" s="1"/>
  <c r="O62" i="1"/>
  <c r="U62" i="1" s="1"/>
  <c r="O61" i="1"/>
  <c r="U61" i="1" s="1"/>
  <c r="O60" i="1"/>
  <c r="U60" i="1" s="1"/>
  <c r="O59" i="1"/>
  <c r="U59" i="1" s="1"/>
  <c r="O58" i="1"/>
  <c r="O57" i="1"/>
  <c r="O56" i="1"/>
  <c r="U56" i="1" s="1"/>
  <c r="O55" i="1"/>
  <c r="U55" i="1" s="1"/>
  <c r="O54" i="1"/>
  <c r="U54" i="1" s="1"/>
  <c r="O53" i="1"/>
  <c r="U53" i="1" s="1"/>
  <c r="O52" i="1"/>
  <c r="U52" i="1" s="1"/>
  <c r="O51" i="1"/>
  <c r="U51" i="1" s="1"/>
  <c r="O50" i="1"/>
  <c r="O49" i="1"/>
  <c r="O48" i="1"/>
  <c r="U48" i="1" s="1"/>
  <c r="O47" i="1"/>
  <c r="U47" i="1" s="1"/>
  <c r="O46" i="1"/>
  <c r="U46" i="1" s="1"/>
  <c r="O45" i="1"/>
  <c r="U45" i="1" s="1"/>
  <c r="O44" i="1"/>
  <c r="U44" i="1" s="1"/>
  <c r="O43" i="1"/>
  <c r="U43" i="1" s="1"/>
  <c r="O42" i="1"/>
  <c r="O41" i="1"/>
  <c r="O40" i="1"/>
  <c r="U40" i="1" s="1"/>
  <c r="J16" i="9" s="1"/>
  <c r="O39" i="1"/>
  <c r="U39" i="1" s="1"/>
  <c r="J15" i="9" s="1"/>
  <c r="O38" i="1"/>
  <c r="U38" i="1" s="1"/>
  <c r="J14" i="9" s="1"/>
  <c r="O37" i="1"/>
  <c r="U37" i="1" s="1"/>
  <c r="J13" i="9" s="1"/>
  <c r="O36" i="1"/>
  <c r="U36" i="1" s="1"/>
  <c r="J12" i="9" s="1"/>
  <c r="O35" i="1"/>
  <c r="U35" i="1" s="1"/>
  <c r="J11" i="9" s="1"/>
  <c r="L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V77" i="1" l="1"/>
  <c r="V61" i="1"/>
  <c r="I25" i="9"/>
  <c r="P25" i="9" s="1"/>
  <c r="U85" i="1"/>
  <c r="J61" i="9" s="1"/>
  <c r="V56" i="1"/>
  <c r="V85" i="1"/>
  <c r="K61" i="9" s="1"/>
  <c r="V41" i="1"/>
  <c r="V35" i="1"/>
  <c r="V75" i="1"/>
  <c r="V48" i="1"/>
  <c r="V69" i="1"/>
  <c r="V45" i="1"/>
  <c r="V73" i="1"/>
  <c r="U41" i="1"/>
  <c r="U49" i="1"/>
  <c r="U65" i="1"/>
  <c r="U73" i="1"/>
  <c r="U81" i="1"/>
  <c r="I57" i="9"/>
  <c r="AA57" i="9" s="1"/>
  <c r="U57" i="1"/>
  <c r="V57" i="1"/>
  <c r="L75" i="9"/>
  <c r="P22" i="9"/>
  <c r="L22" i="9"/>
  <c r="P104" i="9"/>
  <c r="L104" i="9"/>
  <c r="V88" i="9"/>
  <c r="L88" i="9"/>
  <c r="P72" i="9"/>
  <c r="L72" i="9"/>
  <c r="T56" i="9"/>
  <c r="L56" i="9"/>
  <c r="P48" i="9"/>
  <c r="L48" i="9"/>
  <c r="U110" i="9"/>
  <c r="L110" i="9"/>
  <c r="P81" i="9"/>
  <c r="L81" i="9"/>
  <c r="P61" i="9"/>
  <c r="L61" i="9"/>
  <c r="P41" i="9"/>
  <c r="L41" i="9"/>
  <c r="T12" i="9"/>
  <c r="L12" i="9"/>
  <c r="P106" i="9"/>
  <c r="L106" i="9"/>
  <c r="V98" i="9"/>
  <c r="L98" i="9"/>
  <c r="R90" i="9"/>
  <c r="L90" i="9"/>
  <c r="R82" i="9"/>
  <c r="L82" i="9"/>
  <c r="P74" i="9"/>
  <c r="L74" i="9"/>
  <c r="L66" i="9"/>
  <c r="P96" i="9"/>
  <c r="L96" i="9"/>
  <c r="P80" i="9"/>
  <c r="L80" i="9"/>
  <c r="T64" i="9"/>
  <c r="L64" i="9"/>
  <c r="P40" i="9"/>
  <c r="L40" i="9"/>
  <c r="P97" i="9"/>
  <c r="L97" i="9"/>
  <c r="P73" i="9"/>
  <c r="L73" i="9"/>
  <c r="P54" i="9"/>
  <c r="L54" i="9"/>
  <c r="P37" i="9"/>
  <c r="L37" i="9"/>
  <c r="P21" i="9"/>
  <c r="L21" i="9"/>
  <c r="L102" i="9"/>
  <c r="T24" i="9"/>
  <c r="L24" i="9"/>
  <c r="R94" i="9"/>
  <c r="L94" i="9"/>
  <c r="L70" i="9"/>
  <c r="P53" i="9"/>
  <c r="L53" i="9"/>
  <c r="P33" i="9"/>
  <c r="L33" i="9"/>
  <c r="P17" i="9"/>
  <c r="L17" i="9"/>
  <c r="P46" i="9"/>
  <c r="L46" i="9"/>
  <c r="P38" i="9"/>
  <c r="L38" i="9"/>
  <c r="P16" i="9"/>
  <c r="L16" i="9"/>
  <c r="L91" i="9"/>
  <c r="T67" i="9"/>
  <c r="L67" i="9"/>
  <c r="P49" i="9"/>
  <c r="L49" i="9"/>
  <c r="P31" i="9"/>
  <c r="L31" i="9"/>
  <c r="T15" i="9"/>
  <c r="L15" i="9"/>
  <c r="L109" i="9"/>
  <c r="L101" i="9"/>
  <c r="L93" i="9"/>
  <c r="V85" i="9"/>
  <c r="L85" i="9"/>
  <c r="L77" i="9"/>
  <c r="P105" i="9"/>
  <c r="L105" i="9"/>
  <c r="P39" i="9"/>
  <c r="L39" i="9"/>
  <c r="P55" i="9"/>
  <c r="L55" i="9"/>
  <c r="P32" i="9"/>
  <c r="L32" i="9"/>
  <c r="V89" i="9"/>
  <c r="L89" i="9"/>
  <c r="T65" i="9"/>
  <c r="L65" i="9"/>
  <c r="P47" i="9"/>
  <c r="L47" i="9"/>
  <c r="P30" i="9"/>
  <c r="L30" i="9"/>
  <c r="P14" i="9"/>
  <c r="L14" i="9"/>
  <c r="L108" i="9"/>
  <c r="U100" i="9"/>
  <c r="L100" i="9"/>
  <c r="L92" i="9"/>
  <c r="L84" i="9"/>
  <c r="L76" i="9"/>
  <c r="T68" i="9"/>
  <c r="L68" i="9"/>
  <c r="P60" i="9"/>
  <c r="L60" i="9"/>
  <c r="T44" i="9"/>
  <c r="L44" i="9"/>
  <c r="T28" i="9"/>
  <c r="L28" i="9"/>
  <c r="P20" i="9"/>
  <c r="L20" i="9"/>
  <c r="L78" i="9"/>
  <c r="L57" i="9"/>
  <c r="T23" i="9"/>
  <c r="L23" i="9"/>
  <c r="R86" i="9"/>
  <c r="L86" i="9"/>
  <c r="L62" i="9"/>
  <c r="P45" i="9"/>
  <c r="L45" i="9"/>
  <c r="P29" i="9"/>
  <c r="L29" i="9"/>
  <c r="P13" i="9"/>
  <c r="L13" i="9"/>
  <c r="L107" i="9"/>
  <c r="U99" i="9"/>
  <c r="L99" i="9"/>
  <c r="L83" i="9"/>
  <c r="P59" i="9"/>
  <c r="L59" i="9"/>
  <c r="P51" i="9"/>
  <c r="L51" i="9"/>
  <c r="P43" i="9"/>
  <c r="L43" i="9"/>
  <c r="T35" i="9"/>
  <c r="L35" i="9"/>
  <c r="T27" i="9"/>
  <c r="L27" i="9"/>
  <c r="P19" i="9"/>
  <c r="L19" i="9"/>
  <c r="I52" i="9"/>
  <c r="R52" i="9" s="1"/>
  <c r="I36" i="9"/>
  <c r="AA36" i="9" s="1"/>
  <c r="V64" i="1"/>
  <c r="V80" i="1"/>
  <c r="V44" i="1"/>
  <c r="U42" i="1"/>
  <c r="U50" i="1"/>
  <c r="U58" i="1"/>
  <c r="U66" i="1"/>
  <c r="U74" i="1"/>
  <c r="U82" i="1"/>
  <c r="I58" i="9"/>
  <c r="I50" i="9"/>
  <c r="I42" i="9"/>
  <c r="AA42" i="9" s="1"/>
  <c r="I34" i="9"/>
  <c r="I26" i="9"/>
  <c r="I18" i="9"/>
  <c r="M3" i="9"/>
  <c r="M4" i="9"/>
  <c r="V87" i="9"/>
  <c r="Q87" i="9"/>
  <c r="Q103" i="9"/>
  <c r="R95" i="9"/>
  <c r="Q95" i="9"/>
  <c r="U79" i="9"/>
  <c r="Q79" i="9"/>
  <c r="R71" i="9"/>
  <c r="Q71" i="9"/>
  <c r="I63" i="9"/>
  <c r="I69" i="9"/>
  <c r="Q110" i="9"/>
  <c r="Q102" i="9"/>
  <c r="Q94" i="9"/>
  <c r="Q86" i="9"/>
  <c r="Q78" i="9"/>
  <c r="Q70" i="9"/>
  <c r="Q62" i="9"/>
  <c r="Q109" i="9"/>
  <c r="Q101" i="9"/>
  <c r="Q93" i="9"/>
  <c r="Q85" i="9"/>
  <c r="Q77" i="9"/>
  <c r="Q61" i="9"/>
  <c r="Q108" i="9"/>
  <c r="Q100" i="9"/>
  <c r="Q92" i="9"/>
  <c r="Q84" i="9"/>
  <c r="Q76" i="9"/>
  <c r="Q68" i="9"/>
  <c r="Q107" i="9"/>
  <c r="Q99" i="9"/>
  <c r="Q91" i="9"/>
  <c r="Q83" i="9"/>
  <c r="Q75" i="9"/>
  <c r="Q67" i="9"/>
  <c r="Q106" i="9"/>
  <c r="Q98" i="9"/>
  <c r="Q90" i="9"/>
  <c r="Q82" i="9"/>
  <c r="Q74" i="9"/>
  <c r="Q66" i="9"/>
  <c r="Q105" i="9"/>
  <c r="Q97" i="9"/>
  <c r="Q89" i="9"/>
  <c r="Q81" i="9"/>
  <c r="Q73" i="9"/>
  <c r="Q65" i="9"/>
  <c r="Q104" i="9"/>
  <c r="Q96" i="9"/>
  <c r="Q88" i="9"/>
  <c r="Q80" i="9"/>
  <c r="Q72" i="9"/>
  <c r="Q64" i="9"/>
  <c r="P89" i="9"/>
  <c r="P65" i="9"/>
  <c r="P88" i="9"/>
  <c r="P64" i="9"/>
  <c r="P56" i="9"/>
  <c r="P24" i="9"/>
  <c r="P82" i="9"/>
  <c r="P11" i="9"/>
  <c r="P103" i="9"/>
  <c r="P95" i="9"/>
  <c r="P87" i="9"/>
  <c r="P79" i="9"/>
  <c r="P71" i="9"/>
  <c r="P23" i="9"/>
  <c r="P15" i="9"/>
  <c r="P98" i="9"/>
  <c r="P110" i="9"/>
  <c r="P102" i="9"/>
  <c r="P94" i="9"/>
  <c r="P86" i="9"/>
  <c r="P78" i="9"/>
  <c r="P70" i="9"/>
  <c r="P62" i="9"/>
  <c r="P90" i="9"/>
  <c r="P66" i="9"/>
  <c r="P109" i="9"/>
  <c r="P101" i="9"/>
  <c r="P93" i="9"/>
  <c r="P85" i="9"/>
  <c r="P77" i="9"/>
  <c r="P108" i="9"/>
  <c r="P100" i="9"/>
  <c r="P92" i="9"/>
  <c r="P84" i="9"/>
  <c r="P76" i="9"/>
  <c r="P68" i="9"/>
  <c r="P44" i="9"/>
  <c r="P28" i="9"/>
  <c r="P12" i="9"/>
  <c r="P107" i="9"/>
  <c r="P99" i="9"/>
  <c r="P91" i="9"/>
  <c r="P83" i="9"/>
  <c r="P75" i="9"/>
  <c r="P67" i="9"/>
  <c r="P35" i="9"/>
  <c r="P27" i="9"/>
  <c r="S54" i="9"/>
  <c r="R79" i="9"/>
  <c r="R68" i="9"/>
  <c r="R67" i="9"/>
  <c r="S46" i="9"/>
  <c r="T92" i="9"/>
  <c r="R107" i="9"/>
  <c r="R103" i="9"/>
  <c r="R93" i="9"/>
  <c r="V77" i="9"/>
  <c r="R15" i="9"/>
  <c r="R92" i="9"/>
  <c r="V64" i="9"/>
  <c r="S19" i="9"/>
  <c r="S55" i="9"/>
  <c r="S47" i="9"/>
  <c r="R108" i="9"/>
  <c r="R83" i="9"/>
  <c r="T100" i="9"/>
  <c r="S53" i="9"/>
  <c r="R78" i="9"/>
  <c r="T91" i="9"/>
  <c r="S52" i="9"/>
  <c r="R102" i="9"/>
  <c r="R91" i="9"/>
  <c r="R77" i="9"/>
  <c r="T83" i="9"/>
  <c r="U102" i="9"/>
  <c r="S51" i="9"/>
  <c r="S35" i="9"/>
  <c r="R101" i="9"/>
  <c r="R87" i="9"/>
  <c r="R76" i="9"/>
  <c r="R62" i="9"/>
  <c r="U92" i="9"/>
  <c r="R39" i="9"/>
  <c r="R12" i="9"/>
  <c r="R100" i="9"/>
  <c r="R75" i="9"/>
  <c r="R110" i="9"/>
  <c r="R99" i="9"/>
  <c r="R85" i="9"/>
  <c r="T47" i="9"/>
  <c r="U47" i="9" s="1"/>
  <c r="U68" i="9"/>
  <c r="S56" i="9"/>
  <c r="U56" i="9" s="1"/>
  <c r="R109" i="9"/>
  <c r="R84" i="9"/>
  <c r="R70" i="9"/>
  <c r="T102" i="9"/>
  <c r="V103" i="9"/>
  <c r="AC74" i="9"/>
  <c r="AB74" i="9"/>
  <c r="AA74" i="9"/>
  <c r="AD74" i="9"/>
  <c r="S82" i="9"/>
  <c r="T74" i="9"/>
  <c r="AB105" i="9"/>
  <c r="AA105" i="9"/>
  <c r="U105" i="9"/>
  <c r="AC105" i="9"/>
  <c r="AD105" i="9"/>
  <c r="AB97" i="9"/>
  <c r="AA97" i="9"/>
  <c r="AC97" i="9"/>
  <c r="U97" i="9"/>
  <c r="AD97" i="9"/>
  <c r="AB89" i="9"/>
  <c r="AA89" i="9"/>
  <c r="AD89" i="9"/>
  <c r="U89" i="9"/>
  <c r="AC89" i="9"/>
  <c r="AB81" i="9"/>
  <c r="AA81" i="9"/>
  <c r="U81" i="9"/>
  <c r="AC81" i="9"/>
  <c r="AD81" i="9"/>
  <c r="AB73" i="9"/>
  <c r="AA73" i="9"/>
  <c r="U73" i="9"/>
  <c r="AC73" i="9"/>
  <c r="AD73" i="9"/>
  <c r="AB65" i="9"/>
  <c r="AA65" i="9"/>
  <c r="AC65" i="9"/>
  <c r="U65" i="9"/>
  <c r="AD65" i="9"/>
  <c r="AA49" i="9"/>
  <c r="AA41" i="9"/>
  <c r="AA33" i="9"/>
  <c r="AA25" i="9"/>
  <c r="AA17" i="9"/>
  <c r="R54" i="9"/>
  <c r="R46" i="9"/>
  <c r="R38" i="9"/>
  <c r="R30" i="9"/>
  <c r="R22" i="9"/>
  <c r="R14" i="9"/>
  <c r="S105" i="9"/>
  <c r="S97" i="9"/>
  <c r="S89" i="9"/>
  <c r="S81" i="9"/>
  <c r="S73" i="9"/>
  <c r="S65" i="9"/>
  <c r="S38" i="9"/>
  <c r="S29" i="9"/>
  <c r="S20" i="9"/>
  <c r="T110" i="9"/>
  <c r="T82" i="9"/>
  <c r="T73" i="9"/>
  <c r="T55" i="9"/>
  <c r="U101" i="9"/>
  <c r="U91" i="9"/>
  <c r="U78" i="9"/>
  <c r="U66" i="9"/>
  <c r="V101" i="9"/>
  <c r="V74" i="9"/>
  <c r="AC106" i="9"/>
  <c r="AB106" i="9"/>
  <c r="AA106" i="9"/>
  <c r="AD106" i="9"/>
  <c r="R23" i="9"/>
  <c r="S98" i="9"/>
  <c r="S90" i="9"/>
  <c r="S74" i="9"/>
  <c r="S66" i="9"/>
  <c r="AA104" i="9"/>
  <c r="AD104" i="9"/>
  <c r="U104" i="9"/>
  <c r="AC104" i="9"/>
  <c r="AB104" i="9"/>
  <c r="AA96" i="9"/>
  <c r="AD96" i="9"/>
  <c r="AC96" i="9"/>
  <c r="U96" i="9"/>
  <c r="AB96" i="9"/>
  <c r="AA88" i="9"/>
  <c r="AD88" i="9"/>
  <c r="U88" i="9"/>
  <c r="AC88" i="9"/>
  <c r="AB88" i="9"/>
  <c r="AA80" i="9"/>
  <c r="AD80" i="9"/>
  <c r="U80" i="9"/>
  <c r="AC80" i="9"/>
  <c r="AB80" i="9"/>
  <c r="AA72" i="9"/>
  <c r="AD72" i="9"/>
  <c r="U72" i="9"/>
  <c r="AC72" i="9"/>
  <c r="AB72" i="9"/>
  <c r="AA64" i="9"/>
  <c r="AD64" i="9"/>
  <c r="AC64" i="9"/>
  <c r="U64" i="9"/>
  <c r="AB64" i="9"/>
  <c r="AA56" i="9"/>
  <c r="AA48" i="9"/>
  <c r="AA40" i="9"/>
  <c r="AA32" i="9"/>
  <c r="AA24" i="9"/>
  <c r="AA16" i="9"/>
  <c r="R61" i="9"/>
  <c r="R53" i="9"/>
  <c r="R45" i="9"/>
  <c r="R37" i="9"/>
  <c r="R29" i="9"/>
  <c r="R21" i="9"/>
  <c r="R13" i="9"/>
  <c r="S104" i="9"/>
  <c r="S96" i="9"/>
  <c r="S88" i="9"/>
  <c r="S80" i="9"/>
  <c r="S72" i="9"/>
  <c r="S64" i="9"/>
  <c r="S37" i="9"/>
  <c r="S28" i="9"/>
  <c r="U28" i="9" s="1"/>
  <c r="T108" i="9"/>
  <c r="T99" i="9"/>
  <c r="T90" i="9"/>
  <c r="T81" i="9"/>
  <c r="T72" i="9"/>
  <c r="T54" i="9"/>
  <c r="T43" i="9"/>
  <c r="T33" i="9"/>
  <c r="U90" i="9"/>
  <c r="U77" i="9"/>
  <c r="V73" i="9"/>
  <c r="AC98" i="9"/>
  <c r="AB98" i="9"/>
  <c r="AA98" i="9"/>
  <c r="AD98" i="9"/>
  <c r="R55" i="9"/>
  <c r="S106" i="9"/>
  <c r="S48" i="9"/>
  <c r="AD103" i="9"/>
  <c r="AC103" i="9"/>
  <c r="AB103" i="9"/>
  <c r="AA103" i="9"/>
  <c r="AD95" i="9"/>
  <c r="AC95" i="9"/>
  <c r="AB95" i="9"/>
  <c r="AA95" i="9"/>
  <c r="AD87" i="9"/>
  <c r="AC87" i="9"/>
  <c r="AB87" i="9"/>
  <c r="AA87" i="9"/>
  <c r="AD79" i="9"/>
  <c r="AC79" i="9"/>
  <c r="AB79" i="9"/>
  <c r="AA79" i="9"/>
  <c r="AD71" i="9"/>
  <c r="AC71" i="9"/>
  <c r="AB71" i="9"/>
  <c r="AA71" i="9"/>
  <c r="AA55" i="9"/>
  <c r="AA47" i="9"/>
  <c r="AA39" i="9"/>
  <c r="AA31" i="9"/>
  <c r="AA23" i="9"/>
  <c r="AA15" i="9"/>
  <c r="R60" i="9"/>
  <c r="R44" i="9"/>
  <c r="R28" i="9"/>
  <c r="R20" i="9"/>
  <c r="S12" i="9"/>
  <c r="S103" i="9"/>
  <c r="S95" i="9"/>
  <c r="S87" i="9"/>
  <c r="S79" i="9"/>
  <c r="S71" i="9"/>
  <c r="S45" i="9"/>
  <c r="V45" i="9" s="1"/>
  <c r="S27" i="9"/>
  <c r="U27" i="9" s="1"/>
  <c r="S17" i="9"/>
  <c r="T107" i="9"/>
  <c r="T98" i="9"/>
  <c r="T89" i="9"/>
  <c r="T80" i="9"/>
  <c r="T71" i="9"/>
  <c r="T62" i="9"/>
  <c r="T32" i="9"/>
  <c r="T20" i="9"/>
  <c r="U109" i="9"/>
  <c r="U87" i="9"/>
  <c r="U76" i="9"/>
  <c r="U62" i="9"/>
  <c r="V97" i="9"/>
  <c r="V72" i="9"/>
  <c r="R31" i="9"/>
  <c r="S30" i="9"/>
  <c r="AD110" i="9"/>
  <c r="AC110" i="9"/>
  <c r="AB110" i="9"/>
  <c r="V110" i="9"/>
  <c r="AA110" i="9"/>
  <c r="AD102" i="9"/>
  <c r="AC102" i="9"/>
  <c r="AB102" i="9"/>
  <c r="AA102" i="9"/>
  <c r="V102" i="9"/>
  <c r="AD94" i="9"/>
  <c r="AC94" i="9"/>
  <c r="AB94" i="9"/>
  <c r="AA94" i="9"/>
  <c r="V94" i="9"/>
  <c r="AD86" i="9"/>
  <c r="AC86" i="9"/>
  <c r="AB86" i="9"/>
  <c r="V86" i="9"/>
  <c r="AA86" i="9"/>
  <c r="AD78" i="9"/>
  <c r="AC78" i="9"/>
  <c r="AB78" i="9"/>
  <c r="V78" i="9"/>
  <c r="AA78" i="9"/>
  <c r="AD70" i="9"/>
  <c r="AC70" i="9"/>
  <c r="AB70" i="9"/>
  <c r="AA70" i="9"/>
  <c r="V70" i="9"/>
  <c r="AD62" i="9"/>
  <c r="AC62" i="9"/>
  <c r="AB62" i="9"/>
  <c r="AA62" i="9"/>
  <c r="V62" i="9"/>
  <c r="AA54" i="9"/>
  <c r="T46" i="9"/>
  <c r="U46" i="9" s="1"/>
  <c r="AA46" i="9"/>
  <c r="T38" i="9"/>
  <c r="AA38" i="9"/>
  <c r="AA30" i="9"/>
  <c r="T30" i="9"/>
  <c r="T22" i="9"/>
  <c r="AA22" i="9"/>
  <c r="T14" i="9"/>
  <c r="AA14" i="9"/>
  <c r="R59" i="9"/>
  <c r="R51" i="9"/>
  <c r="V51" i="9" s="1"/>
  <c r="R43" i="9"/>
  <c r="R35" i="9"/>
  <c r="R27" i="9"/>
  <c r="R19" i="9"/>
  <c r="S110" i="9"/>
  <c r="S102" i="9"/>
  <c r="S94" i="9"/>
  <c r="S86" i="9"/>
  <c r="S78" i="9"/>
  <c r="S70" i="9"/>
  <c r="S62" i="9"/>
  <c r="S44" i="9"/>
  <c r="U44" i="9" s="1"/>
  <c r="S25" i="9"/>
  <c r="U25" i="9" s="1"/>
  <c r="S16" i="9"/>
  <c r="T106" i="9"/>
  <c r="T97" i="9"/>
  <c r="T88" i="9"/>
  <c r="T79" i="9"/>
  <c r="T70" i="9"/>
  <c r="T60" i="9"/>
  <c r="T51" i="9"/>
  <c r="U51" i="9" s="1"/>
  <c r="T41" i="9"/>
  <c r="T31" i="9"/>
  <c r="T19" i="9"/>
  <c r="U108" i="9"/>
  <c r="U98" i="9"/>
  <c r="U86" i="9"/>
  <c r="U74" i="9"/>
  <c r="V109" i="9"/>
  <c r="V96" i="9"/>
  <c r="V82" i="9"/>
  <c r="V71" i="9"/>
  <c r="AC66" i="9"/>
  <c r="AB66" i="9"/>
  <c r="AA66" i="9"/>
  <c r="AD66" i="9"/>
  <c r="R47" i="9"/>
  <c r="V47" i="9" s="1"/>
  <c r="S21" i="9"/>
  <c r="AD109" i="9"/>
  <c r="AC109" i="9"/>
  <c r="AB109" i="9"/>
  <c r="AA109" i="9"/>
  <c r="T109" i="9"/>
  <c r="AD101" i="9"/>
  <c r="AC101" i="9"/>
  <c r="AB101" i="9"/>
  <c r="AA101" i="9"/>
  <c r="T101" i="9"/>
  <c r="AD93" i="9"/>
  <c r="AC93" i="9"/>
  <c r="AB93" i="9"/>
  <c r="AA93" i="9"/>
  <c r="T93" i="9"/>
  <c r="AD85" i="9"/>
  <c r="AC85" i="9"/>
  <c r="AB85" i="9"/>
  <c r="AA85" i="9"/>
  <c r="T85" i="9"/>
  <c r="AD77" i="9"/>
  <c r="AC77" i="9"/>
  <c r="AB77" i="9"/>
  <c r="AA77" i="9"/>
  <c r="T77" i="9"/>
  <c r="AA61" i="9"/>
  <c r="T61" i="9"/>
  <c r="AA53" i="9"/>
  <c r="T53" i="9"/>
  <c r="U53" i="9" s="1"/>
  <c r="AA45" i="9"/>
  <c r="T45" i="9"/>
  <c r="AA37" i="9"/>
  <c r="T37" i="9"/>
  <c r="AA29" i="9"/>
  <c r="T29" i="9"/>
  <c r="AA21" i="9"/>
  <c r="T21" i="9"/>
  <c r="T13" i="9"/>
  <c r="R106" i="9"/>
  <c r="R98" i="9"/>
  <c r="R74" i="9"/>
  <c r="R66" i="9"/>
  <c r="S109" i="9"/>
  <c r="S101" i="9"/>
  <c r="S93" i="9"/>
  <c r="S85" i="9"/>
  <c r="S77" i="9"/>
  <c r="S61" i="9"/>
  <c r="S43" i="9"/>
  <c r="S33" i="9"/>
  <c r="S24" i="9"/>
  <c r="U24" i="9" s="1"/>
  <c r="S15" i="9"/>
  <c r="U15" i="9" s="1"/>
  <c r="T105" i="9"/>
  <c r="T96" i="9"/>
  <c r="T87" i="9"/>
  <c r="T78" i="9"/>
  <c r="T59" i="9"/>
  <c r="T40" i="9"/>
  <c r="U107" i="9"/>
  <c r="U95" i="9"/>
  <c r="U85" i="9"/>
  <c r="U71" i="9"/>
  <c r="V106" i="9"/>
  <c r="V95" i="9"/>
  <c r="V81" i="9"/>
  <c r="AC82" i="9"/>
  <c r="AB82" i="9"/>
  <c r="AA82" i="9"/>
  <c r="AD82" i="9"/>
  <c r="S57" i="9"/>
  <c r="AD108" i="9"/>
  <c r="AC108" i="9"/>
  <c r="AB108" i="9"/>
  <c r="AA108" i="9"/>
  <c r="V108" i="9"/>
  <c r="AD100" i="9"/>
  <c r="AC100" i="9"/>
  <c r="AB100" i="9"/>
  <c r="AA100" i="9"/>
  <c r="V100" i="9"/>
  <c r="AD92" i="9"/>
  <c r="AC92" i="9"/>
  <c r="AB92" i="9"/>
  <c r="AA92" i="9"/>
  <c r="V92" i="9"/>
  <c r="AD84" i="9"/>
  <c r="AC84" i="9"/>
  <c r="AB84" i="9"/>
  <c r="AA84" i="9"/>
  <c r="V84" i="9"/>
  <c r="AD76" i="9"/>
  <c r="AC76" i="9"/>
  <c r="AB76" i="9"/>
  <c r="AA76" i="9"/>
  <c r="V76" i="9"/>
  <c r="AD68" i="9"/>
  <c r="AC68" i="9"/>
  <c r="AB68" i="9"/>
  <c r="AA68" i="9"/>
  <c r="V68" i="9"/>
  <c r="AA60" i="9"/>
  <c r="AA52" i="9"/>
  <c r="AA44" i="9"/>
  <c r="AA28" i="9"/>
  <c r="AA20" i="9"/>
  <c r="R105" i="9"/>
  <c r="R97" i="9"/>
  <c r="R89" i="9"/>
  <c r="R81" i="9"/>
  <c r="R73" i="9"/>
  <c r="R65" i="9"/>
  <c r="R57" i="9"/>
  <c r="R49" i="9"/>
  <c r="R41" i="9"/>
  <c r="R33" i="9"/>
  <c r="R25" i="9"/>
  <c r="R17" i="9"/>
  <c r="S108" i="9"/>
  <c r="S100" i="9"/>
  <c r="S92" i="9"/>
  <c r="S84" i="9"/>
  <c r="S76" i="9"/>
  <c r="S68" i="9"/>
  <c r="S60" i="9"/>
  <c r="S41" i="9"/>
  <c r="S32" i="9"/>
  <c r="S23" i="9"/>
  <c r="U23" i="9" s="1"/>
  <c r="S14" i="9"/>
  <c r="T104" i="9"/>
  <c r="T95" i="9"/>
  <c r="T86" i="9"/>
  <c r="T76" i="9"/>
  <c r="T49" i="9"/>
  <c r="T39" i="9"/>
  <c r="T17" i="9"/>
  <c r="U106" i="9"/>
  <c r="U94" i="9"/>
  <c r="U84" i="9"/>
  <c r="U70" i="9"/>
  <c r="V105" i="9"/>
  <c r="V93" i="9"/>
  <c r="V80" i="9"/>
  <c r="V66" i="9"/>
  <c r="AC90" i="9"/>
  <c r="AB90" i="9"/>
  <c r="AA90" i="9"/>
  <c r="AD90" i="9"/>
  <c r="S39" i="9"/>
  <c r="V39" i="9" s="1"/>
  <c r="AD107" i="9"/>
  <c r="AC107" i="9"/>
  <c r="AB107" i="9"/>
  <c r="AA107" i="9"/>
  <c r="V107" i="9"/>
  <c r="AD99" i="9"/>
  <c r="AC99" i="9"/>
  <c r="AB99" i="9"/>
  <c r="AA99" i="9"/>
  <c r="V99" i="9"/>
  <c r="AD91" i="9"/>
  <c r="AC91" i="9"/>
  <c r="AB91" i="9"/>
  <c r="AA91" i="9"/>
  <c r="V91" i="9"/>
  <c r="AD83" i="9"/>
  <c r="AC83" i="9"/>
  <c r="AB83" i="9"/>
  <c r="AA83" i="9"/>
  <c r="V83" i="9"/>
  <c r="U83" i="9"/>
  <c r="AD75" i="9"/>
  <c r="AC75" i="9"/>
  <c r="AB75" i="9"/>
  <c r="AA75" i="9"/>
  <c r="V75" i="9"/>
  <c r="U75" i="9"/>
  <c r="AD67" i="9"/>
  <c r="AC67" i="9"/>
  <c r="AB67" i="9"/>
  <c r="AA67" i="9"/>
  <c r="V67" i="9"/>
  <c r="U67" i="9"/>
  <c r="AA59" i="9"/>
  <c r="AA51" i="9"/>
  <c r="AA43" i="9"/>
  <c r="AA35" i="9"/>
  <c r="U35" i="9"/>
  <c r="AA27" i="9"/>
  <c r="AA19" i="9"/>
  <c r="R104" i="9"/>
  <c r="R96" i="9"/>
  <c r="R88" i="9"/>
  <c r="R80" i="9"/>
  <c r="R72" i="9"/>
  <c r="R64" i="9"/>
  <c r="R56" i="9"/>
  <c r="R48" i="9"/>
  <c r="R40" i="9"/>
  <c r="R32" i="9"/>
  <c r="R24" i="9"/>
  <c r="R16" i="9"/>
  <c r="S107" i="9"/>
  <c r="S99" i="9"/>
  <c r="S91" i="9"/>
  <c r="S83" i="9"/>
  <c r="S75" i="9"/>
  <c r="S67" i="9"/>
  <c r="S59" i="9"/>
  <c r="V59" i="9" s="1"/>
  <c r="S49" i="9"/>
  <c r="S40" i="9"/>
  <c r="S31" i="9"/>
  <c r="S22" i="9"/>
  <c r="S13" i="9"/>
  <c r="T103" i="9"/>
  <c r="T94" i="9"/>
  <c r="T84" i="9"/>
  <c r="T75" i="9"/>
  <c r="T66" i="9"/>
  <c r="T57" i="9"/>
  <c r="T48" i="9"/>
  <c r="T36" i="9"/>
  <c r="T16" i="9"/>
  <c r="U103" i="9"/>
  <c r="U93" i="9"/>
  <c r="U82" i="9"/>
  <c r="U55" i="9"/>
  <c r="V104" i="9"/>
  <c r="V90" i="9"/>
  <c r="V79" i="9"/>
  <c r="V65" i="9"/>
  <c r="L25" i="9" l="1"/>
  <c r="T25" i="9"/>
  <c r="T52" i="9"/>
  <c r="U52" i="9" s="1"/>
  <c r="P57" i="9"/>
  <c r="P63" i="9"/>
  <c r="L63" i="9"/>
  <c r="P50" i="9"/>
  <c r="L50" i="9"/>
  <c r="P58" i="9"/>
  <c r="L58" i="9"/>
  <c r="P36" i="9"/>
  <c r="L36" i="9"/>
  <c r="P42" i="9"/>
  <c r="L42" i="9"/>
  <c r="P18" i="9"/>
  <c r="L18" i="9"/>
  <c r="P52" i="9"/>
  <c r="L52" i="9"/>
  <c r="P26" i="9"/>
  <c r="L26" i="9"/>
  <c r="S42" i="9"/>
  <c r="L69" i="9"/>
  <c r="P34" i="9"/>
  <c r="L34" i="9"/>
  <c r="R42" i="9"/>
  <c r="T42" i="9"/>
  <c r="S63" i="9"/>
  <c r="S36" i="9"/>
  <c r="R36" i="9"/>
  <c r="AA63" i="9"/>
  <c r="AC63" i="9"/>
  <c r="R63" i="9"/>
  <c r="T26" i="9"/>
  <c r="R26" i="9"/>
  <c r="AA26" i="9"/>
  <c r="AB69" i="9"/>
  <c r="R18" i="9"/>
  <c r="V18" i="9" s="1"/>
  <c r="S18" i="9"/>
  <c r="T18" i="9"/>
  <c r="U18" i="9" s="1"/>
  <c r="AA18" i="9"/>
  <c r="AB63" i="9"/>
  <c r="AD63" i="9"/>
  <c r="AC69" i="9"/>
  <c r="S34" i="9"/>
  <c r="R50" i="9"/>
  <c r="T63" i="9"/>
  <c r="U69" i="9"/>
  <c r="T50" i="9"/>
  <c r="V63" i="9"/>
  <c r="Q5" i="9"/>
  <c r="Q69" i="9"/>
  <c r="AD69" i="9"/>
  <c r="T34" i="9"/>
  <c r="T69" i="9"/>
  <c r="S50" i="9"/>
  <c r="S69" i="9"/>
  <c r="R34" i="9"/>
  <c r="AA69" i="9"/>
  <c r="AA50" i="9"/>
  <c r="V69" i="9"/>
  <c r="AA34" i="9"/>
  <c r="T58" i="9"/>
  <c r="R58" i="9"/>
  <c r="S58" i="9"/>
  <c r="AA58" i="9"/>
  <c r="S26" i="9"/>
  <c r="M6" i="9"/>
  <c r="V52" i="9"/>
  <c r="P69" i="9"/>
  <c r="V61" i="9"/>
  <c r="V38" i="9"/>
  <c r="R69" i="9"/>
  <c r="U63" i="9"/>
  <c r="Q63" i="9"/>
  <c r="U30" i="9"/>
  <c r="V30" i="9"/>
  <c r="V29" i="9"/>
  <c r="U22" i="9"/>
  <c r="V36" i="9"/>
  <c r="U60" i="9"/>
  <c r="V40" i="9"/>
  <c r="V35" i="9"/>
  <c r="U26" i="9"/>
  <c r="U34" i="9"/>
  <c r="V19" i="9"/>
  <c r="V56" i="9"/>
  <c r="U58" i="9"/>
  <c r="V44" i="9"/>
  <c r="V58" i="9"/>
  <c r="U19" i="9"/>
  <c r="V55" i="9"/>
  <c r="V46" i="9"/>
  <c r="U45" i="9"/>
  <c r="V28" i="9"/>
  <c r="V54" i="9"/>
  <c r="U43" i="9"/>
  <c r="V31" i="9"/>
  <c r="V26" i="9"/>
  <c r="U49" i="9"/>
  <c r="U14" i="9"/>
  <c r="U21" i="9"/>
  <c r="U54" i="9"/>
  <c r="V20" i="9"/>
  <c r="V53" i="9"/>
  <c r="V27" i="9"/>
  <c r="V41" i="9"/>
  <c r="V43" i="9"/>
  <c r="U13" i="9"/>
  <c r="V25" i="9"/>
  <c r="U33" i="9"/>
  <c r="U42" i="9"/>
  <c r="U20" i="9"/>
  <c r="U12" i="9"/>
  <c r="V24" i="9"/>
  <c r="V32" i="9"/>
  <c r="V37" i="9"/>
  <c r="U39" i="9"/>
  <c r="U57" i="9"/>
  <c r="U36" i="9"/>
  <c r="U38" i="9"/>
  <c r="V16" i="9"/>
  <c r="U50" i="9"/>
  <c r="U48" i="9"/>
  <c r="V50" i="9"/>
  <c r="V21" i="9"/>
  <c r="V23" i="9"/>
  <c r="V34" i="9"/>
  <c r="V17" i="9"/>
  <c r="U37" i="9"/>
  <c r="V13" i="9"/>
  <c r="U16" i="9"/>
  <c r="V33" i="9"/>
  <c r="V42" i="9"/>
  <c r="U61" i="9"/>
  <c r="V49" i="9"/>
  <c r="U29" i="9"/>
  <c r="V12" i="9"/>
  <c r="V57" i="9"/>
  <c r="V14" i="9"/>
  <c r="U32" i="9"/>
  <c r="U17" i="9"/>
  <c r="V60" i="9"/>
  <c r="U41" i="9"/>
  <c r="V48" i="9"/>
  <c r="U40" i="9"/>
  <c r="U59" i="9"/>
  <c r="V22" i="9"/>
  <c r="V15" i="9"/>
  <c r="U31" i="9"/>
  <c r="T10" i="9" l="1"/>
  <c r="S10" i="9"/>
  <c r="Q4" i="9"/>
  <c r="R10" i="9"/>
  <c r="V10" i="9"/>
  <c r="U10" i="9"/>
  <c r="AA10" i="9"/>
  <c r="V34" i="1"/>
  <c r="H86" i="1" l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34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H19" i="10" l="1"/>
  <c r="H20" i="10"/>
  <c r="H21" i="10"/>
  <c r="H18" i="10"/>
  <c r="G19" i="10"/>
  <c r="G20" i="10"/>
  <c r="G21" i="10"/>
  <c r="G18" i="10"/>
  <c r="F19" i="10"/>
  <c r="F20" i="10"/>
  <c r="F21" i="10"/>
  <c r="F18" i="10"/>
  <c r="H12" i="10"/>
  <c r="H13" i="10"/>
  <c r="H14" i="10"/>
  <c r="H11" i="10"/>
  <c r="G12" i="10"/>
  <c r="G13" i="10"/>
  <c r="G14" i="10"/>
  <c r="G11" i="10"/>
  <c r="F14" i="10"/>
  <c r="F12" i="10"/>
  <c r="F13" i="10"/>
  <c r="F11" i="10"/>
  <c r="F5" i="10" l="1"/>
  <c r="G5" i="10"/>
  <c r="H5" i="10"/>
  <c r="F6" i="10"/>
  <c r="G6" i="10"/>
  <c r="H6" i="10"/>
  <c r="F7" i="10"/>
  <c r="G7" i="10"/>
  <c r="H7" i="10"/>
  <c r="H23" i="10"/>
  <c r="H24" i="10" s="1"/>
  <c r="G23" i="10"/>
  <c r="G24" i="10" s="1"/>
  <c r="F23" i="10"/>
  <c r="F24" i="10" s="1"/>
  <c r="H22" i="10"/>
  <c r="G22" i="10"/>
  <c r="F22" i="10"/>
  <c r="H16" i="10"/>
  <c r="H17" i="10" s="1"/>
  <c r="G16" i="10"/>
  <c r="G17" i="10" s="1"/>
  <c r="F16" i="10"/>
  <c r="F17" i="10" s="1"/>
  <c r="H15" i="10"/>
  <c r="G15" i="10"/>
  <c r="F15" i="10"/>
  <c r="D12" i="9"/>
  <c r="D13" i="9"/>
  <c r="D14" i="9"/>
  <c r="D15" i="9"/>
  <c r="D16" i="9"/>
  <c r="D17" i="9"/>
  <c r="D18" i="9"/>
  <c r="D19" i="9"/>
  <c r="D20" i="9"/>
  <c r="D21" i="9"/>
  <c r="D22" i="9"/>
  <c r="D23" i="9"/>
  <c r="D24" i="9"/>
  <c r="D25" i="9"/>
  <c r="D26" i="9"/>
  <c r="D27" i="9"/>
  <c r="D28" i="9"/>
  <c r="D29" i="9"/>
  <c r="D30" i="9"/>
  <c r="D31" i="9"/>
  <c r="D32" i="9"/>
  <c r="D33" i="9"/>
  <c r="D34" i="9"/>
  <c r="D35" i="9"/>
  <c r="D36" i="9"/>
  <c r="D37" i="9"/>
  <c r="D38" i="9"/>
  <c r="D39" i="9"/>
  <c r="D40" i="9"/>
  <c r="D41" i="9"/>
  <c r="D42" i="9"/>
  <c r="D43" i="9"/>
  <c r="D44" i="9"/>
  <c r="D45" i="9"/>
  <c r="D46" i="9"/>
  <c r="D47" i="9"/>
  <c r="D48" i="9"/>
  <c r="D49" i="9"/>
  <c r="D50" i="9"/>
  <c r="D51" i="9"/>
  <c r="D52" i="9"/>
  <c r="D53" i="9"/>
  <c r="D54" i="9"/>
  <c r="D55" i="9"/>
  <c r="D56" i="9"/>
  <c r="D57" i="9"/>
  <c r="D58" i="9"/>
  <c r="D59" i="9"/>
  <c r="D60" i="9"/>
  <c r="D11" i="9"/>
  <c r="G12" i="9"/>
  <c r="Q12" i="9" s="1"/>
  <c r="G13" i="9"/>
  <c r="Q13" i="9" s="1"/>
  <c r="G14" i="9"/>
  <c r="Q14" i="9" s="1"/>
  <c r="G15" i="9"/>
  <c r="Q15" i="9" s="1"/>
  <c r="G16" i="9"/>
  <c r="Q16" i="9" s="1"/>
  <c r="G17" i="9"/>
  <c r="Q17" i="9" s="1"/>
  <c r="G18" i="9"/>
  <c r="Q18" i="9" s="1"/>
  <c r="G19" i="9"/>
  <c r="Q19" i="9" s="1"/>
  <c r="G20" i="9"/>
  <c r="Q20" i="9" s="1"/>
  <c r="G21" i="9"/>
  <c r="Q21" i="9" s="1"/>
  <c r="G22" i="9"/>
  <c r="Q22" i="9" s="1"/>
  <c r="G23" i="9"/>
  <c r="Q23" i="9" s="1"/>
  <c r="G24" i="9"/>
  <c r="Q24" i="9" s="1"/>
  <c r="G25" i="9"/>
  <c r="Q25" i="9" s="1"/>
  <c r="G26" i="9"/>
  <c r="Q26" i="9" s="1"/>
  <c r="G27" i="9"/>
  <c r="Q27" i="9" s="1"/>
  <c r="G28" i="9"/>
  <c r="Q28" i="9" s="1"/>
  <c r="G29" i="9"/>
  <c r="Q29" i="9" s="1"/>
  <c r="G30" i="9"/>
  <c r="Q30" i="9" s="1"/>
  <c r="G31" i="9"/>
  <c r="Q31" i="9" s="1"/>
  <c r="G32" i="9"/>
  <c r="Q32" i="9" s="1"/>
  <c r="G33" i="9"/>
  <c r="Q33" i="9" s="1"/>
  <c r="G34" i="9"/>
  <c r="Q34" i="9" s="1"/>
  <c r="G35" i="9"/>
  <c r="Q35" i="9" s="1"/>
  <c r="G36" i="9"/>
  <c r="Q36" i="9" s="1"/>
  <c r="G37" i="9"/>
  <c r="Q37" i="9" s="1"/>
  <c r="G38" i="9"/>
  <c r="Q38" i="9" s="1"/>
  <c r="G39" i="9"/>
  <c r="Q39" i="9" s="1"/>
  <c r="G40" i="9"/>
  <c r="Q40" i="9" s="1"/>
  <c r="G41" i="9"/>
  <c r="Q41" i="9" s="1"/>
  <c r="G42" i="9"/>
  <c r="Q42" i="9" s="1"/>
  <c r="G43" i="9"/>
  <c r="Q43" i="9" s="1"/>
  <c r="G44" i="9"/>
  <c r="Q44" i="9" s="1"/>
  <c r="G45" i="9"/>
  <c r="Q45" i="9" s="1"/>
  <c r="G46" i="9"/>
  <c r="Q46" i="9" s="1"/>
  <c r="G47" i="9"/>
  <c r="Q47" i="9" s="1"/>
  <c r="G48" i="9"/>
  <c r="Q48" i="9" s="1"/>
  <c r="G49" i="9"/>
  <c r="Q49" i="9" s="1"/>
  <c r="G50" i="9"/>
  <c r="Q50" i="9" s="1"/>
  <c r="G51" i="9"/>
  <c r="Q51" i="9" s="1"/>
  <c r="G52" i="9"/>
  <c r="Q52" i="9" s="1"/>
  <c r="G53" i="9"/>
  <c r="Q53" i="9" s="1"/>
  <c r="G54" i="9"/>
  <c r="Q54" i="9" s="1"/>
  <c r="G55" i="9"/>
  <c r="Q55" i="9" s="1"/>
  <c r="G56" i="9"/>
  <c r="Q56" i="9" s="1"/>
  <c r="G57" i="9"/>
  <c r="Q57" i="9" s="1"/>
  <c r="G58" i="9"/>
  <c r="Q58" i="9" s="1"/>
  <c r="G59" i="9"/>
  <c r="Q59" i="9" s="1"/>
  <c r="G60" i="9"/>
  <c r="Q60" i="9" s="1"/>
  <c r="G11" i="9"/>
  <c r="Q11" i="9" s="1"/>
  <c r="F12" i="9"/>
  <c r="F13" i="9"/>
  <c r="F14" i="9"/>
  <c r="F15" i="9"/>
  <c r="F16" i="9"/>
  <c r="F17" i="9"/>
  <c r="F18" i="9"/>
  <c r="F19" i="9"/>
  <c r="F20" i="9"/>
  <c r="F21" i="9"/>
  <c r="F22" i="9"/>
  <c r="F23" i="9"/>
  <c r="F24" i="9"/>
  <c r="F25" i="9"/>
  <c r="F26" i="9"/>
  <c r="F27" i="9"/>
  <c r="F28" i="9"/>
  <c r="F29" i="9"/>
  <c r="F30" i="9"/>
  <c r="F31" i="9"/>
  <c r="F32" i="9"/>
  <c r="F33" i="9"/>
  <c r="F34" i="9"/>
  <c r="F35" i="9"/>
  <c r="F36" i="9"/>
  <c r="F37" i="9"/>
  <c r="F38" i="9"/>
  <c r="F39" i="9"/>
  <c r="F40" i="9"/>
  <c r="F41" i="9"/>
  <c r="F42" i="9"/>
  <c r="F43" i="9"/>
  <c r="F44" i="9"/>
  <c r="F45" i="9"/>
  <c r="F46" i="9"/>
  <c r="F47" i="9"/>
  <c r="F48" i="9"/>
  <c r="F49" i="9"/>
  <c r="F50" i="9"/>
  <c r="F51" i="9"/>
  <c r="F52" i="9"/>
  <c r="F53" i="9"/>
  <c r="F54" i="9"/>
  <c r="F55" i="9"/>
  <c r="F56" i="9"/>
  <c r="F57" i="9"/>
  <c r="F58" i="9"/>
  <c r="F59" i="9"/>
  <c r="F60" i="9"/>
  <c r="E13" i="9"/>
  <c r="E14" i="9"/>
  <c r="E15" i="9"/>
  <c r="E16" i="9"/>
  <c r="E17" i="9"/>
  <c r="E18" i="9"/>
  <c r="E19" i="9"/>
  <c r="E20" i="9"/>
  <c r="E21" i="9"/>
  <c r="E22" i="9"/>
  <c r="E23" i="9"/>
  <c r="E24" i="9"/>
  <c r="E25" i="9"/>
  <c r="E26" i="9"/>
  <c r="E27" i="9"/>
  <c r="E28" i="9"/>
  <c r="E29" i="9"/>
  <c r="E30" i="9"/>
  <c r="E31" i="9"/>
  <c r="E32" i="9"/>
  <c r="E33" i="9"/>
  <c r="E34" i="9"/>
  <c r="E35" i="9"/>
  <c r="E36" i="9"/>
  <c r="E37" i="9"/>
  <c r="E38" i="9"/>
  <c r="E39" i="9"/>
  <c r="E40" i="9"/>
  <c r="E41" i="9"/>
  <c r="E42" i="9"/>
  <c r="E43" i="9"/>
  <c r="E44" i="9"/>
  <c r="E45" i="9"/>
  <c r="E46" i="9"/>
  <c r="E47" i="9"/>
  <c r="E48" i="9"/>
  <c r="E49" i="9"/>
  <c r="E50" i="9"/>
  <c r="E51" i="9"/>
  <c r="E52" i="9"/>
  <c r="E53" i="9"/>
  <c r="E54" i="9"/>
  <c r="E55" i="9"/>
  <c r="E56" i="9"/>
  <c r="E57" i="9"/>
  <c r="E58" i="9"/>
  <c r="E59" i="9"/>
  <c r="E60" i="9"/>
  <c r="E12" i="9"/>
  <c r="E11" i="9"/>
  <c r="K6" i="9"/>
  <c r="K5" i="9"/>
  <c r="I5" i="9"/>
  <c r="E6" i="9"/>
  <c r="E5" i="9"/>
  <c r="E4" i="9"/>
  <c r="O4" i="9" l="1"/>
  <c r="K4" i="9"/>
  <c r="O6" i="9" s="1"/>
  <c r="M5" i="9"/>
  <c r="D10" i="9"/>
  <c r="I6" i="9"/>
  <c r="G10" i="9"/>
  <c r="F10" i="9"/>
  <c r="E4" i="10" l="1"/>
  <c r="U6" i="9"/>
  <c r="Q3" i="9"/>
  <c r="I10" i="9"/>
  <c r="P10" i="9" s="1"/>
  <c r="Q10" i="9" s="1"/>
  <c r="E5" i="4" l="1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E52" i="4"/>
  <c r="E53" i="4"/>
  <c r="E54" i="4"/>
  <c r="E55" i="4"/>
  <c r="E56" i="4"/>
  <c r="E57" i="4"/>
  <c r="E58" i="4"/>
  <c r="E59" i="4"/>
  <c r="E60" i="4"/>
  <c r="E61" i="4"/>
  <c r="E62" i="4"/>
  <c r="E63" i="4"/>
  <c r="E64" i="4"/>
  <c r="E65" i="4"/>
  <c r="E66" i="4"/>
  <c r="E67" i="4"/>
  <c r="E68" i="4"/>
  <c r="E69" i="4"/>
  <c r="E70" i="4"/>
  <c r="E71" i="4"/>
  <c r="E72" i="4"/>
  <c r="E73" i="4"/>
  <c r="E74" i="4"/>
  <c r="E75" i="4"/>
  <c r="E76" i="4"/>
  <c r="E77" i="4"/>
  <c r="E78" i="4"/>
  <c r="E79" i="4"/>
  <c r="E80" i="4"/>
  <c r="E81" i="4"/>
  <c r="E82" i="4"/>
  <c r="E83" i="4"/>
  <c r="E84" i="4"/>
  <c r="E85" i="4"/>
  <c r="E86" i="4"/>
  <c r="E87" i="4"/>
  <c r="E88" i="4"/>
  <c r="E89" i="4"/>
  <c r="E90" i="4"/>
  <c r="E91" i="4"/>
  <c r="E92" i="4"/>
  <c r="E93" i="4"/>
  <c r="E94" i="4"/>
  <c r="E95" i="4"/>
  <c r="E96" i="4"/>
  <c r="E97" i="4"/>
  <c r="E98" i="4"/>
  <c r="E99" i="4"/>
  <c r="E100" i="4"/>
  <c r="E101" i="4"/>
  <c r="E102" i="4"/>
  <c r="E103" i="4"/>
  <c r="I6" i="7"/>
  <c r="I7" i="7"/>
  <c r="I8" i="7"/>
  <c r="I9" i="7"/>
  <c r="I10" i="7"/>
  <c r="I11" i="7"/>
  <c r="I12" i="7"/>
  <c r="I13" i="7"/>
  <c r="I14" i="7"/>
  <c r="I15" i="7"/>
  <c r="I16" i="7"/>
  <c r="I17" i="7"/>
  <c r="I18" i="7"/>
  <c r="I19" i="7"/>
  <c r="I20" i="7"/>
  <c r="I21" i="7"/>
  <c r="I22" i="7"/>
  <c r="I23" i="7"/>
  <c r="I24" i="7"/>
  <c r="I25" i="7"/>
  <c r="I26" i="7"/>
  <c r="I27" i="7"/>
  <c r="I28" i="7"/>
  <c r="I29" i="7"/>
  <c r="I30" i="7"/>
  <c r="I31" i="7"/>
  <c r="I32" i="7"/>
  <c r="I33" i="7"/>
  <c r="I5" i="7"/>
  <c r="F5" i="5"/>
  <c r="F6" i="5"/>
  <c r="F7" i="5"/>
  <c r="F8" i="5"/>
  <c r="F9" i="5"/>
  <c r="F10" i="5"/>
  <c r="F11" i="5"/>
  <c r="F12" i="5"/>
  <c r="F13" i="5"/>
  <c r="F14" i="5"/>
  <c r="F15" i="5"/>
  <c r="F16" i="5"/>
  <c r="F17" i="5"/>
  <c r="F18" i="5"/>
  <c r="F19" i="5"/>
  <c r="F20" i="5"/>
  <c r="F21" i="5"/>
  <c r="F22" i="5"/>
  <c r="F23" i="5"/>
  <c r="F24" i="5"/>
  <c r="F25" i="5"/>
  <c r="F26" i="5"/>
  <c r="F27" i="5"/>
  <c r="F28" i="5"/>
  <c r="F29" i="5"/>
  <c r="F30" i="5"/>
  <c r="F31" i="5"/>
  <c r="F32" i="5"/>
  <c r="F33" i="5"/>
  <c r="F4" i="5"/>
  <c r="E4" i="4"/>
  <c r="O34" i="1"/>
  <c r="U34" i="1" s="1"/>
  <c r="K11" i="9"/>
  <c r="L11" i="9" s="1"/>
  <c r="L10" i="9" s="1"/>
  <c r="K12" i="9"/>
  <c r="K13" i="9"/>
  <c r="K14" i="9"/>
  <c r="K16" i="9"/>
  <c r="K17" i="9"/>
  <c r="K18" i="9"/>
  <c r="K20" i="9"/>
  <c r="K21" i="9"/>
  <c r="K22" i="9"/>
  <c r="K24" i="9"/>
  <c r="K25" i="9"/>
  <c r="K26" i="9"/>
  <c r="K27" i="9"/>
  <c r="K28" i="9"/>
  <c r="K29" i="9"/>
  <c r="K30" i="9"/>
  <c r="K32" i="9"/>
  <c r="K33" i="9"/>
  <c r="K34" i="9"/>
  <c r="K36" i="9"/>
  <c r="K37" i="9"/>
  <c r="K38" i="9"/>
  <c r="K40" i="9"/>
  <c r="K41" i="9"/>
  <c r="K42" i="9"/>
  <c r="J44" i="9"/>
  <c r="K46" i="9"/>
  <c r="J48" i="9"/>
  <c r="K49" i="9"/>
  <c r="K50" i="9"/>
  <c r="J52" i="9"/>
  <c r="K54" i="9"/>
  <c r="J56" i="9"/>
  <c r="K57" i="9"/>
  <c r="K58" i="9"/>
  <c r="J60" i="9"/>
  <c r="V127" i="1" l="1"/>
  <c r="K103" i="9" s="1"/>
  <c r="U127" i="1"/>
  <c r="J103" i="9" s="1"/>
  <c r="V110" i="1"/>
  <c r="K86" i="9" s="1"/>
  <c r="U110" i="1"/>
  <c r="J86" i="9" s="1"/>
  <c r="U125" i="1"/>
  <c r="J101" i="9" s="1"/>
  <c r="V125" i="1"/>
  <c r="K101" i="9" s="1"/>
  <c r="V111" i="1"/>
  <c r="K87" i="9" s="1"/>
  <c r="U111" i="1"/>
  <c r="J87" i="9" s="1"/>
  <c r="U126" i="1"/>
  <c r="J102" i="9" s="1"/>
  <c r="V126" i="1"/>
  <c r="K102" i="9" s="1"/>
  <c r="U86" i="1"/>
  <c r="J62" i="9" s="1"/>
  <c r="V86" i="1"/>
  <c r="K62" i="9" s="1"/>
  <c r="U117" i="1"/>
  <c r="J93" i="9" s="1"/>
  <c r="V117" i="1"/>
  <c r="K93" i="9" s="1"/>
  <c r="U93" i="1"/>
  <c r="J69" i="9" s="1"/>
  <c r="V93" i="1"/>
  <c r="K69" i="9" s="1"/>
  <c r="U100" i="1"/>
  <c r="J76" i="9" s="1"/>
  <c r="V100" i="1"/>
  <c r="K76" i="9" s="1"/>
  <c r="V119" i="1"/>
  <c r="K95" i="9" s="1"/>
  <c r="U119" i="1"/>
  <c r="J95" i="9" s="1"/>
  <c r="U118" i="1"/>
  <c r="J94" i="9" s="1"/>
  <c r="V118" i="1"/>
  <c r="K94" i="9" s="1"/>
  <c r="V87" i="1"/>
  <c r="U87" i="1"/>
  <c r="J63" i="9" s="1"/>
  <c r="U132" i="1"/>
  <c r="J108" i="9" s="1"/>
  <c r="V132" i="1"/>
  <c r="K108" i="9" s="1"/>
  <c r="V103" i="1"/>
  <c r="K79" i="9" s="1"/>
  <c r="U103" i="1"/>
  <c r="J79" i="9" s="1"/>
  <c r="U102" i="1"/>
  <c r="J78" i="9" s="1"/>
  <c r="V102" i="1"/>
  <c r="K78" i="9" s="1"/>
  <c r="U101" i="1"/>
  <c r="J77" i="9" s="1"/>
  <c r="V101" i="1"/>
  <c r="K77" i="9" s="1"/>
  <c r="U124" i="1"/>
  <c r="J100" i="9" s="1"/>
  <c r="V124" i="1"/>
  <c r="K100" i="9" s="1"/>
  <c r="U116" i="1"/>
  <c r="J92" i="9" s="1"/>
  <c r="V116" i="1"/>
  <c r="K92" i="9" s="1"/>
  <c r="U108" i="1"/>
  <c r="J84" i="9" s="1"/>
  <c r="V108" i="1"/>
  <c r="K84" i="9" s="1"/>
  <c r="U92" i="1"/>
  <c r="V92" i="1"/>
  <c r="K68" i="9" s="1"/>
  <c r="U131" i="1"/>
  <c r="J107" i="9" s="1"/>
  <c r="V131" i="1"/>
  <c r="K107" i="9" s="1"/>
  <c r="U123" i="1"/>
  <c r="J99" i="9" s="1"/>
  <c r="V123" i="1"/>
  <c r="K99" i="9" s="1"/>
  <c r="U115" i="1"/>
  <c r="J91" i="9" s="1"/>
  <c r="V115" i="1"/>
  <c r="K91" i="9" s="1"/>
  <c r="U107" i="1"/>
  <c r="V107" i="1"/>
  <c r="K83" i="9" s="1"/>
  <c r="U99" i="1"/>
  <c r="J75" i="9" s="1"/>
  <c r="V99" i="1"/>
  <c r="K75" i="9" s="1"/>
  <c r="U91" i="1"/>
  <c r="J67" i="9" s="1"/>
  <c r="V91" i="1"/>
  <c r="K67" i="9" s="1"/>
  <c r="V130" i="1"/>
  <c r="K106" i="9" s="1"/>
  <c r="U130" i="1"/>
  <c r="J106" i="9" s="1"/>
  <c r="V122" i="1"/>
  <c r="K98" i="9" s="1"/>
  <c r="U122" i="1"/>
  <c r="J98" i="9" s="1"/>
  <c r="V114" i="1"/>
  <c r="K90" i="9" s="1"/>
  <c r="U114" i="1"/>
  <c r="J90" i="9" s="1"/>
  <c r="V106" i="1"/>
  <c r="K82" i="9" s="1"/>
  <c r="U106" i="1"/>
  <c r="J82" i="9" s="1"/>
  <c r="V98" i="1"/>
  <c r="K74" i="9" s="1"/>
  <c r="U98" i="1"/>
  <c r="J74" i="9" s="1"/>
  <c r="V90" i="1"/>
  <c r="K66" i="9" s="1"/>
  <c r="U90" i="1"/>
  <c r="J66" i="9" s="1"/>
  <c r="V129" i="1"/>
  <c r="U129" i="1"/>
  <c r="J105" i="9" s="1"/>
  <c r="V121" i="1"/>
  <c r="K97" i="9" s="1"/>
  <c r="U121" i="1"/>
  <c r="J97" i="9" s="1"/>
  <c r="V113" i="1"/>
  <c r="K89" i="9" s="1"/>
  <c r="U113" i="1"/>
  <c r="J89" i="9" s="1"/>
  <c r="V105" i="1"/>
  <c r="U105" i="1"/>
  <c r="J81" i="9" s="1"/>
  <c r="V97" i="1"/>
  <c r="K73" i="9" s="1"/>
  <c r="U97" i="1"/>
  <c r="J73" i="9" s="1"/>
  <c r="V89" i="1"/>
  <c r="K65" i="9" s="1"/>
  <c r="U89" i="1"/>
  <c r="J65" i="9" s="1"/>
  <c r="V95" i="1"/>
  <c r="K71" i="9" s="1"/>
  <c r="U95" i="1"/>
  <c r="J71" i="9" s="1"/>
  <c r="V134" i="1"/>
  <c r="U134" i="1"/>
  <c r="J110" i="9" s="1"/>
  <c r="U94" i="1"/>
  <c r="J70" i="9" s="1"/>
  <c r="V94" i="1"/>
  <c r="K70" i="9" s="1"/>
  <c r="U133" i="1"/>
  <c r="J109" i="9" s="1"/>
  <c r="V133" i="1"/>
  <c r="K109" i="9" s="1"/>
  <c r="U109" i="1"/>
  <c r="J85" i="9" s="1"/>
  <c r="V109" i="1"/>
  <c r="K85" i="9" s="1"/>
  <c r="V128" i="1"/>
  <c r="U128" i="1"/>
  <c r="J104" i="9" s="1"/>
  <c r="V120" i="1"/>
  <c r="U120" i="1"/>
  <c r="J96" i="9" s="1"/>
  <c r="V112" i="1"/>
  <c r="U112" i="1"/>
  <c r="J88" i="9" s="1"/>
  <c r="V104" i="1"/>
  <c r="U104" i="1"/>
  <c r="J80" i="9" s="1"/>
  <c r="V96" i="1"/>
  <c r="U96" i="1"/>
  <c r="J72" i="9" s="1"/>
  <c r="V88" i="1"/>
  <c r="U88" i="1"/>
  <c r="J64" i="9" s="1"/>
  <c r="W34" i="1"/>
  <c r="J59" i="9"/>
  <c r="J55" i="9"/>
  <c r="J47" i="9"/>
  <c r="J39" i="9"/>
  <c r="J31" i="9"/>
  <c r="J23" i="9"/>
  <c r="J51" i="9"/>
  <c r="J43" i="9"/>
  <c r="J35" i="9"/>
  <c r="J19" i="9"/>
  <c r="K39" i="9"/>
  <c r="J57" i="9"/>
  <c r="J53" i="9"/>
  <c r="J49" i="9"/>
  <c r="J45" i="9"/>
  <c r="X85" i="1"/>
  <c r="Y85" i="1" s="1"/>
  <c r="K45" i="9"/>
  <c r="K53" i="9"/>
  <c r="K23" i="9"/>
  <c r="J54" i="9"/>
  <c r="J46" i="9"/>
  <c r="J38" i="9"/>
  <c r="J30" i="9"/>
  <c r="J22" i="9"/>
  <c r="J41" i="9"/>
  <c r="J37" i="9"/>
  <c r="J33" i="9"/>
  <c r="J29" i="9"/>
  <c r="J25" i="9"/>
  <c r="J21" i="9"/>
  <c r="J17" i="9"/>
  <c r="W72" i="1"/>
  <c r="J58" i="9"/>
  <c r="J50" i="9"/>
  <c r="J42" i="9"/>
  <c r="J34" i="9"/>
  <c r="J26" i="9"/>
  <c r="J18" i="9"/>
  <c r="J40" i="9"/>
  <c r="J36" i="9"/>
  <c r="J32" i="9"/>
  <c r="J28" i="9"/>
  <c r="J24" i="9"/>
  <c r="J20" i="9"/>
  <c r="J27" i="9"/>
  <c r="X108" i="1" l="1"/>
  <c r="Y108" i="1" s="1"/>
  <c r="X116" i="1"/>
  <c r="Y116" i="1" s="1"/>
  <c r="W121" i="1"/>
  <c r="W132" i="1"/>
  <c r="X100" i="1"/>
  <c r="Y100" i="1" s="1"/>
  <c r="X99" i="1"/>
  <c r="Y99" i="1" s="1"/>
  <c r="W124" i="1"/>
  <c r="X132" i="1"/>
  <c r="Y132" i="1" s="1"/>
  <c r="X124" i="1"/>
  <c r="Y124" i="1" s="1"/>
  <c r="W97" i="1"/>
  <c r="W128" i="1"/>
  <c r="K104" i="9"/>
  <c r="W105" i="1"/>
  <c r="K81" i="9"/>
  <c r="X104" i="1"/>
  <c r="Y104" i="1" s="1"/>
  <c r="K80" i="9"/>
  <c r="X92" i="1"/>
  <c r="Y92" i="1" s="1"/>
  <c r="J68" i="9"/>
  <c r="X112" i="1"/>
  <c r="Y112" i="1" s="1"/>
  <c r="K88" i="9"/>
  <c r="X96" i="1"/>
  <c r="Y96" i="1" s="1"/>
  <c r="K72" i="9"/>
  <c r="W107" i="1"/>
  <c r="J83" i="9"/>
  <c r="W87" i="1"/>
  <c r="K63" i="9"/>
  <c r="W134" i="1"/>
  <c r="K110" i="9"/>
  <c r="X88" i="1"/>
  <c r="Y88" i="1" s="1"/>
  <c r="K64" i="9"/>
  <c r="X120" i="1"/>
  <c r="Y120" i="1" s="1"/>
  <c r="K96" i="9"/>
  <c r="W129" i="1"/>
  <c r="K105" i="9"/>
  <c r="W113" i="1"/>
  <c r="X89" i="1"/>
  <c r="Y89" i="1" s="1"/>
  <c r="W120" i="1"/>
  <c r="X128" i="1"/>
  <c r="Y128" i="1" s="1"/>
  <c r="X75" i="1"/>
  <c r="Y75" i="1" s="1"/>
  <c r="X34" i="1"/>
  <c r="Y34" i="1" s="1"/>
  <c r="X71" i="1"/>
  <c r="Y71" i="1" s="1"/>
  <c r="W91" i="1"/>
  <c r="W119" i="1"/>
  <c r="W101" i="1"/>
  <c r="W133" i="1"/>
  <c r="W89" i="1"/>
  <c r="X121" i="1"/>
  <c r="Y121" i="1" s="1"/>
  <c r="W115" i="1"/>
  <c r="X63" i="1"/>
  <c r="Y63" i="1" s="1"/>
  <c r="W95" i="1"/>
  <c r="W63" i="1"/>
  <c r="X73" i="1"/>
  <c r="Y73" i="1" s="1"/>
  <c r="W125" i="1"/>
  <c r="W103" i="1"/>
  <c r="X105" i="1"/>
  <c r="Y105" i="1" s="1"/>
  <c r="X101" i="1"/>
  <c r="Y101" i="1" s="1"/>
  <c r="W73" i="1"/>
  <c r="X133" i="1"/>
  <c r="Y133" i="1" s="1"/>
  <c r="W111" i="1"/>
  <c r="X109" i="1"/>
  <c r="Y109" i="1" s="1"/>
  <c r="W85" i="1"/>
  <c r="W47" i="1"/>
  <c r="W112" i="1"/>
  <c r="X129" i="1"/>
  <c r="Y129" i="1" s="1"/>
  <c r="W69" i="1"/>
  <c r="X103" i="1"/>
  <c r="Y103" i="1" s="1"/>
  <c r="X69" i="1"/>
  <c r="Y69" i="1" s="1"/>
  <c r="X97" i="1"/>
  <c r="Y97" i="1" s="1"/>
  <c r="X117" i="1"/>
  <c r="Y117" i="1" s="1"/>
  <c r="X93" i="1"/>
  <c r="Y93" i="1" s="1"/>
  <c r="X125" i="1"/>
  <c r="Y125" i="1" s="1"/>
  <c r="X113" i="1"/>
  <c r="Y113" i="1" s="1"/>
  <c r="W104" i="1"/>
  <c r="X81" i="1"/>
  <c r="Y81" i="1" s="1"/>
  <c r="X80" i="1"/>
  <c r="Y80" i="1" s="1"/>
  <c r="K56" i="9"/>
  <c r="W39" i="1"/>
  <c r="K15" i="9"/>
  <c r="W59" i="1"/>
  <c r="K35" i="9"/>
  <c r="W55" i="1"/>
  <c r="K31" i="9"/>
  <c r="W79" i="1"/>
  <c r="K55" i="9"/>
  <c r="W67" i="1"/>
  <c r="K43" i="9"/>
  <c r="W83" i="1"/>
  <c r="K59" i="9"/>
  <c r="X72" i="1"/>
  <c r="Y72" i="1" s="1"/>
  <c r="K48" i="9"/>
  <c r="W80" i="1"/>
  <c r="W77" i="1"/>
  <c r="W93" i="1"/>
  <c r="W109" i="1"/>
  <c r="W117" i="1"/>
  <c r="W75" i="1"/>
  <c r="K51" i="9"/>
  <c r="X68" i="1"/>
  <c r="Y68" i="1" s="1"/>
  <c r="K44" i="9"/>
  <c r="X84" i="1"/>
  <c r="Y84" i="1" s="1"/>
  <c r="K60" i="9"/>
  <c r="W71" i="1"/>
  <c r="K47" i="9"/>
  <c r="X43" i="1"/>
  <c r="Y43" i="1" s="1"/>
  <c r="K19" i="9"/>
  <c r="X76" i="1"/>
  <c r="Y76" i="1" s="1"/>
  <c r="K52" i="9"/>
  <c r="W88" i="1"/>
  <c r="X77" i="1"/>
  <c r="Y77" i="1" s="1"/>
  <c r="X91" i="1"/>
  <c r="Y91" i="1" s="1"/>
  <c r="W96" i="1"/>
  <c r="W81" i="1"/>
  <c r="X47" i="1"/>
  <c r="Y47" i="1" s="1"/>
  <c r="X119" i="1"/>
  <c r="Y119" i="1" s="1"/>
  <c r="X35" i="1"/>
  <c r="W35" i="1"/>
  <c r="Y5" i="9" s="1"/>
  <c r="W51" i="1"/>
  <c r="X51" i="1"/>
  <c r="Y51" i="1" s="1"/>
  <c r="X64" i="1"/>
  <c r="Y64" i="1" s="1"/>
  <c r="W64" i="1"/>
  <c r="W114" i="1"/>
  <c r="X114" i="1"/>
  <c r="Y114" i="1" s="1"/>
  <c r="X57" i="1"/>
  <c r="Y57" i="1" s="1"/>
  <c r="W57" i="1"/>
  <c r="W70" i="1"/>
  <c r="X70" i="1"/>
  <c r="Y70" i="1" s="1"/>
  <c r="X55" i="1"/>
  <c r="Y55" i="1" s="1"/>
  <c r="X79" i="1"/>
  <c r="Y79" i="1" s="1"/>
  <c r="W122" i="1"/>
  <c r="X122" i="1"/>
  <c r="Y122" i="1" s="1"/>
  <c r="W58" i="1"/>
  <c r="X58" i="1"/>
  <c r="Y58" i="1" s="1"/>
  <c r="W90" i="1"/>
  <c r="X90" i="1"/>
  <c r="Y90" i="1" s="1"/>
  <c r="X45" i="1"/>
  <c r="Y45" i="1" s="1"/>
  <c r="W45" i="1"/>
  <c r="X61" i="1"/>
  <c r="Y61" i="1" s="1"/>
  <c r="W61" i="1"/>
  <c r="W46" i="1"/>
  <c r="X46" i="1"/>
  <c r="Y46" i="1" s="1"/>
  <c r="W78" i="1"/>
  <c r="X78" i="1"/>
  <c r="Y78" i="1" s="1"/>
  <c r="W110" i="1"/>
  <c r="X110" i="1"/>
  <c r="Y110" i="1" s="1"/>
  <c r="W43" i="1"/>
  <c r="W99" i="1"/>
  <c r="X48" i="1"/>
  <c r="Y48" i="1" s="1"/>
  <c r="W48" i="1"/>
  <c r="W50" i="1"/>
  <c r="X50" i="1"/>
  <c r="Y50" i="1" s="1"/>
  <c r="W38" i="1"/>
  <c r="X38" i="1"/>
  <c r="Y38" i="1" s="1"/>
  <c r="W123" i="1"/>
  <c r="X123" i="1"/>
  <c r="Y123" i="1" s="1"/>
  <c r="X52" i="1"/>
  <c r="Y52" i="1" s="1"/>
  <c r="W52" i="1"/>
  <c r="W118" i="1"/>
  <c r="X118" i="1"/>
  <c r="Y118" i="1" s="1"/>
  <c r="W127" i="1"/>
  <c r="X127" i="1"/>
  <c r="Y127" i="1" s="1"/>
  <c r="X40" i="1"/>
  <c r="Y40" i="1" s="1"/>
  <c r="W40" i="1"/>
  <c r="X56" i="1"/>
  <c r="Y56" i="1" s="1"/>
  <c r="W56" i="1"/>
  <c r="W130" i="1"/>
  <c r="X130" i="1"/>
  <c r="Y130" i="1" s="1"/>
  <c r="W66" i="1"/>
  <c r="X66" i="1"/>
  <c r="Y66" i="1" s="1"/>
  <c r="W98" i="1"/>
  <c r="X98" i="1"/>
  <c r="Y98" i="1" s="1"/>
  <c r="X49" i="1"/>
  <c r="Y49" i="1" s="1"/>
  <c r="W49" i="1"/>
  <c r="X65" i="1"/>
  <c r="Y65" i="1" s="1"/>
  <c r="W65" i="1"/>
  <c r="W54" i="1"/>
  <c r="X54" i="1"/>
  <c r="Y54" i="1" s="1"/>
  <c r="W86" i="1"/>
  <c r="X86" i="1"/>
  <c r="Y86" i="1" s="1"/>
  <c r="W68" i="1"/>
  <c r="W76" i="1"/>
  <c r="W84" i="1"/>
  <c r="W92" i="1"/>
  <c r="W100" i="1"/>
  <c r="W108" i="1"/>
  <c r="W116" i="1"/>
  <c r="X87" i="1"/>
  <c r="Y87" i="1" s="1"/>
  <c r="X111" i="1"/>
  <c r="Y111" i="1" s="1"/>
  <c r="X134" i="1"/>
  <c r="Y134" i="1" s="1"/>
  <c r="X59" i="1"/>
  <c r="Y59" i="1" s="1"/>
  <c r="X83" i="1"/>
  <c r="Y83" i="1" s="1"/>
  <c r="X107" i="1"/>
  <c r="Y107" i="1" s="1"/>
  <c r="X39" i="1"/>
  <c r="Y39" i="1" s="1"/>
  <c r="X67" i="1"/>
  <c r="Y67" i="1" s="1"/>
  <c r="X95" i="1"/>
  <c r="Y95" i="1" s="1"/>
  <c r="X115" i="1"/>
  <c r="Y115" i="1" s="1"/>
  <c r="W82" i="1"/>
  <c r="X82" i="1"/>
  <c r="Y82" i="1" s="1"/>
  <c r="X41" i="1"/>
  <c r="Y41" i="1" s="1"/>
  <c r="W41" i="1"/>
  <c r="W102" i="1"/>
  <c r="X102" i="1"/>
  <c r="Y102" i="1" s="1"/>
  <c r="W131" i="1"/>
  <c r="X131" i="1"/>
  <c r="Y131" i="1" s="1"/>
  <c r="X44" i="1"/>
  <c r="Y44" i="1" s="1"/>
  <c r="W44" i="1"/>
  <c r="X60" i="1"/>
  <c r="Y60" i="1" s="1"/>
  <c r="W60" i="1"/>
  <c r="W42" i="1"/>
  <c r="X42" i="1"/>
  <c r="Y42" i="1" s="1"/>
  <c r="W74" i="1"/>
  <c r="X74" i="1"/>
  <c r="Y74" i="1" s="1"/>
  <c r="W106" i="1"/>
  <c r="X106" i="1"/>
  <c r="Y106" i="1" s="1"/>
  <c r="W126" i="1"/>
  <c r="X126" i="1"/>
  <c r="Y126" i="1" s="1"/>
  <c r="X37" i="1"/>
  <c r="Y37" i="1" s="1"/>
  <c r="W37" i="1"/>
  <c r="X53" i="1"/>
  <c r="Y53" i="1" s="1"/>
  <c r="W53" i="1"/>
  <c r="W62" i="1"/>
  <c r="X62" i="1"/>
  <c r="Y62" i="1" s="1"/>
  <c r="W94" i="1"/>
  <c r="X94" i="1"/>
  <c r="Y94" i="1" s="1"/>
  <c r="W36" i="1"/>
  <c r="X36" i="1"/>
  <c r="Y36" i="1" s="1"/>
  <c r="J10" i="9" l="1"/>
  <c r="K10" i="9"/>
  <c r="Y35" i="1"/>
  <c r="Y3" i="9" s="1"/>
  <c r="Y4" i="9" s="1"/>
  <c r="W5" i="9"/>
  <c r="W6" i="9" s="1"/>
  <c r="C4" i="10"/>
  <c r="F4" i="10" s="1"/>
  <c r="D4" i="10"/>
  <c r="Y10" i="9" l="1"/>
  <c r="Z10" i="9"/>
  <c r="AC59" i="9"/>
  <c r="AB59" i="9"/>
  <c r="AD59" i="9" s="1"/>
  <c r="AB57" i="9"/>
  <c r="AC57" i="9"/>
  <c r="AB31" i="9"/>
  <c r="AD31" i="9" s="1"/>
  <c r="AC31" i="9"/>
  <c r="AB44" i="9"/>
  <c r="AD44" i="9" s="1"/>
  <c r="AC44" i="9"/>
  <c r="AB35" i="9"/>
  <c r="AD35" i="9" s="1"/>
  <c r="AC35" i="9"/>
  <c r="AC54" i="9"/>
  <c r="AB54" i="9"/>
  <c r="AD54" i="9" s="1"/>
  <c r="AB19" i="9"/>
  <c r="AC19" i="9"/>
  <c r="AC34" i="9"/>
  <c r="AB34" i="9"/>
  <c r="AD34" i="9" s="1"/>
  <c r="AC30" i="9"/>
  <c r="AB30" i="9"/>
  <c r="AD30" i="9" s="1"/>
  <c r="AC28" i="9"/>
  <c r="AB28" i="9"/>
  <c r="AD28" i="9" s="1"/>
  <c r="AB47" i="9"/>
  <c r="AD47" i="9" s="1"/>
  <c r="AC47" i="9"/>
  <c r="AB24" i="9"/>
  <c r="AD24" i="9" s="1"/>
  <c r="AC24" i="9"/>
  <c r="AB51" i="9"/>
  <c r="AD51" i="9" s="1"/>
  <c r="AC51" i="9"/>
  <c r="AC60" i="9"/>
  <c r="AB60" i="9"/>
  <c r="AD60" i="9" s="1"/>
  <c r="AB18" i="9"/>
  <c r="AD18" i="9" s="1"/>
  <c r="AC18" i="9"/>
  <c r="AC42" i="9"/>
  <c r="AB42" i="9"/>
  <c r="AD42" i="9" s="1"/>
  <c r="AC36" i="9"/>
  <c r="AB36" i="9"/>
  <c r="AD36" i="9" s="1"/>
  <c r="AC22" i="9"/>
  <c r="AB22" i="9"/>
  <c r="AD22" i="9" s="1"/>
  <c r="AC14" i="9"/>
  <c r="AB14" i="9"/>
  <c r="AC46" i="9"/>
  <c r="AB46" i="9"/>
  <c r="AD46" i="9" s="1"/>
  <c r="AC53" i="9"/>
  <c r="AB53" i="9"/>
  <c r="AD53" i="9" s="1"/>
  <c r="AC21" i="9"/>
  <c r="AB21" i="9"/>
  <c r="AD21" i="9" s="1"/>
  <c r="AB58" i="9"/>
  <c r="AD58" i="9" s="1"/>
  <c r="AC58" i="9"/>
  <c r="AC32" i="9"/>
  <c r="AB32" i="9"/>
  <c r="AD32" i="9" s="1"/>
  <c r="AC20" i="9"/>
  <c r="AB20" i="9"/>
  <c r="AD20" i="9" s="1"/>
  <c r="AB40" i="9"/>
  <c r="AD40" i="9" s="1"/>
  <c r="AC40" i="9"/>
  <c r="AC27" i="9"/>
  <c r="AB27" i="9"/>
  <c r="AD27" i="9" s="1"/>
  <c r="AB38" i="9"/>
  <c r="AD38" i="9" s="1"/>
  <c r="AC38" i="9"/>
  <c r="AB16" i="9"/>
  <c r="AD16" i="9" s="1"/>
  <c r="AC16" i="9"/>
  <c r="AC45" i="9"/>
  <c r="AB45" i="9"/>
  <c r="AD45" i="9" s="1"/>
  <c r="AB17" i="9"/>
  <c r="AD17" i="9" s="1"/>
  <c r="AC17" i="9"/>
  <c r="AC25" i="9"/>
  <c r="AB25" i="9"/>
  <c r="AD25" i="9" s="1"/>
  <c r="AC29" i="9"/>
  <c r="AB29" i="9"/>
  <c r="AD29" i="9" s="1"/>
  <c r="AB52" i="9"/>
  <c r="AD52" i="9" s="1"/>
  <c r="AC52" i="9"/>
  <c r="AB43" i="9"/>
  <c r="AD43" i="9" s="1"/>
  <c r="AC43" i="9"/>
  <c r="AB55" i="9"/>
  <c r="AD55" i="9" s="1"/>
  <c r="AC55" i="9"/>
  <c r="AC41" i="9"/>
  <c r="AB41" i="9"/>
  <c r="AD41" i="9" s="1"/>
  <c r="AC15" i="9"/>
  <c r="AB15" i="9"/>
  <c r="AD15" i="9" s="1"/>
  <c r="AD19" i="9"/>
  <c r="AB48" i="9"/>
  <c r="AD48" i="9" s="1"/>
  <c r="AC48" i="9"/>
  <c r="AC50" i="9"/>
  <c r="AB50" i="9"/>
  <c r="AD50" i="9" s="1"/>
  <c r="AB61" i="9"/>
  <c r="AD61" i="9" s="1"/>
  <c r="AC61" i="9"/>
  <c r="AC33" i="9"/>
  <c r="AB33" i="9"/>
  <c r="AD33" i="9" s="1"/>
  <c r="AB39" i="9"/>
  <c r="AD39" i="9" s="1"/>
  <c r="AC39" i="9"/>
  <c r="AC37" i="9"/>
  <c r="AB37" i="9"/>
  <c r="AD37" i="9" s="1"/>
  <c r="AB49" i="9"/>
  <c r="AD49" i="9" s="1"/>
  <c r="AC49" i="9"/>
  <c r="AB23" i="9"/>
  <c r="AD23" i="9" s="1"/>
  <c r="AC23" i="9"/>
  <c r="AC56" i="9"/>
  <c r="AB56" i="9"/>
  <c r="AD56" i="9" s="1"/>
  <c r="AD57" i="9"/>
  <c r="AC26" i="9"/>
  <c r="AB26" i="9"/>
  <c r="AD26" i="9" s="1"/>
  <c r="T6" i="9"/>
  <c r="G4" i="10"/>
  <c r="S6" i="9"/>
  <c r="AC10" i="9" l="1"/>
  <c r="AD14" i="9"/>
  <c r="AD10" i="9" s="1"/>
  <c r="AB10" i="9"/>
  <c r="G8" i="10"/>
  <c r="G25" i="10" s="1"/>
  <c r="G9" i="10"/>
  <c r="H4" i="10"/>
  <c r="G10" i="10" l="1"/>
  <c r="G26" i="10"/>
  <c r="G27" i="10" s="1"/>
  <c r="F8" i="10"/>
  <c r="F25" i="10" s="1"/>
  <c r="F9" i="10"/>
  <c r="H9" i="10"/>
  <c r="H8" i="10"/>
  <c r="H25" i="10" s="1"/>
  <c r="H10" i="10" l="1"/>
  <c r="H26" i="10"/>
  <c r="H27" i="10" s="1"/>
  <c r="F10" i="10"/>
  <c r="F26" i="10"/>
  <c r="F27" i="10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Office Volunteer</author>
  </authors>
  <commentList>
    <comment ref="J9" authorId="0" shapeId="0" xr:uid="{00000000-0006-0000-0900-000001000000}">
      <text>
        <r>
          <rPr>
            <sz val="10"/>
            <color indexed="81"/>
            <rFont val="Calibri Light"/>
            <family val="2"/>
            <scheme val="major"/>
          </rPr>
          <t>W abg = 0.251*p*D^2.46</t>
        </r>
      </text>
    </comment>
    <comment ref="K9" authorId="0" shapeId="0" xr:uid="{00000000-0006-0000-0900-000002000000}">
      <text>
        <r>
          <rPr>
            <sz val="10"/>
            <color indexed="81"/>
            <rFont val="Calibri Light"/>
            <family val="2"/>
            <scheme val="major"/>
          </rPr>
          <t>W bgb=0.199*(p^0.899)*(D^2.22)</t>
        </r>
      </text>
    </comment>
  </commentList>
</comments>
</file>

<file path=xl/sharedStrings.xml><?xml version="1.0" encoding="utf-8"?>
<sst xmlns="http://schemas.openxmlformats.org/spreadsheetml/2006/main" count="409" uniqueCount="295">
  <si>
    <t>MangroveWatch</t>
  </si>
  <si>
    <t>Tree Data</t>
  </si>
  <si>
    <t>Message</t>
  </si>
  <si>
    <t>Distance along tape (m)</t>
  </si>
  <si>
    <t>Distance off tape (m)</t>
  </si>
  <si>
    <t>Side (L/R)</t>
  </si>
  <si>
    <t>Species Code</t>
  </si>
  <si>
    <t>Girth (cm)</t>
  </si>
  <si>
    <t>Derived Diameter (cm)</t>
  </si>
  <si>
    <t>Number of stems</t>
  </si>
  <si>
    <t>Height (m)</t>
  </si>
  <si>
    <t>Lean</t>
  </si>
  <si>
    <t>Height adjusted for Lean</t>
  </si>
  <si>
    <t>Canopy</t>
  </si>
  <si>
    <t>Living status</t>
  </si>
  <si>
    <t>Health Score</t>
  </si>
  <si>
    <t>Observations</t>
  </si>
  <si>
    <t>L</t>
  </si>
  <si>
    <t>R</t>
  </si>
  <si>
    <t>RA</t>
  </si>
  <si>
    <t>RM</t>
  </si>
  <si>
    <t>RN</t>
  </si>
  <si>
    <t>RS</t>
  </si>
  <si>
    <t>SH</t>
  </si>
  <si>
    <t>SA</t>
  </si>
  <si>
    <t>SC</t>
  </si>
  <si>
    <t>XG</t>
  </si>
  <si>
    <t>XM</t>
  </si>
  <si>
    <t>unknown</t>
  </si>
  <si>
    <t>SP</t>
  </si>
  <si>
    <t>E</t>
  </si>
  <si>
    <t>C</t>
  </si>
  <si>
    <t>SAP</t>
  </si>
  <si>
    <t>Alive</t>
  </si>
  <si>
    <t>Dead</t>
  </si>
  <si>
    <t>Plot Data</t>
  </si>
  <si>
    <t>Country</t>
  </si>
  <si>
    <t>State</t>
  </si>
  <si>
    <t>NRM Region</t>
  </si>
  <si>
    <t>Shoreline Code</t>
  </si>
  <si>
    <t>River Zone</t>
  </si>
  <si>
    <t>Tidal Zone</t>
  </si>
  <si>
    <t>Plot Type</t>
  </si>
  <si>
    <t>Site ID</t>
  </si>
  <si>
    <t>Plot ID</t>
  </si>
  <si>
    <t>Start Time</t>
  </si>
  <si>
    <t>End Time</t>
  </si>
  <si>
    <t>Latitude</t>
  </si>
  <si>
    <t>Longitude</t>
  </si>
  <si>
    <t>Compare Bearing</t>
  </si>
  <si>
    <t>Lenth of Plot (m)</t>
  </si>
  <si>
    <t>Width of Plot (m)</t>
  </si>
  <si>
    <t>Distance from Bank (m)</t>
  </si>
  <si>
    <t>Data Collectors</t>
  </si>
  <si>
    <t>Comments</t>
  </si>
  <si>
    <t>Island</t>
  </si>
  <si>
    <t>Low Tide</t>
  </si>
  <si>
    <t>Mid Tide</t>
  </si>
  <si>
    <t>High Tide</t>
  </si>
  <si>
    <t>Long Plot</t>
  </si>
  <si>
    <t>Square Plot</t>
  </si>
  <si>
    <t>Date</t>
  </si>
  <si>
    <t>Some leaf hebivory &amp; leaf galls</t>
  </si>
  <si>
    <t>Tree Above Ground Biomass (kg)</t>
  </si>
  <si>
    <t>AM</t>
  </si>
  <si>
    <t>BG</t>
  </si>
  <si>
    <t>EA</t>
  </si>
  <si>
    <t>CA</t>
  </si>
  <si>
    <t>AC</t>
  </si>
  <si>
    <t>LR</t>
  </si>
  <si>
    <t>CT</t>
  </si>
  <si>
    <t>BP</t>
  </si>
  <si>
    <t>BS</t>
  </si>
  <si>
    <t>Example</t>
  </si>
  <si>
    <t>Height Calculator</t>
  </si>
  <si>
    <t>Tree #</t>
  </si>
  <si>
    <t>Angle</t>
  </si>
  <si>
    <t>Distance</t>
  </si>
  <si>
    <t>Tree Height</t>
  </si>
  <si>
    <t>Eye Height</t>
  </si>
  <si>
    <t>This data is for MangroveWatch reference and will be calculated based on previous values</t>
  </si>
  <si>
    <t>Canopy Photo Transect</t>
  </si>
  <si>
    <t>Dist along tape (m)</t>
  </si>
  <si>
    <t>Photo time</t>
  </si>
  <si>
    <t>Leaf %</t>
  </si>
  <si>
    <t>Branch %</t>
  </si>
  <si>
    <t>Sky %</t>
  </si>
  <si>
    <t>Check</t>
  </si>
  <si>
    <t>Comment</t>
  </si>
  <si>
    <t>Abiotic Measures</t>
  </si>
  <si>
    <t>Salinity (ppk)</t>
  </si>
  <si>
    <t>Temp (deg C)</t>
  </si>
  <si>
    <t>Sediment Depth (mm)</t>
  </si>
  <si>
    <t>Sed Type</t>
  </si>
  <si>
    <t>Sand</t>
  </si>
  <si>
    <t>Muddy Sand</t>
  </si>
  <si>
    <t>Fine Mud</t>
  </si>
  <si>
    <t>Clay</t>
  </si>
  <si>
    <t>Peat</t>
  </si>
  <si>
    <t>Seedlings</t>
  </si>
  <si>
    <t>Species code</t>
  </si>
  <si>
    <t>Count</t>
  </si>
  <si>
    <t>Height 1</t>
  </si>
  <si>
    <t xml:space="preserve">Height 2 </t>
  </si>
  <si>
    <t xml:space="preserve">Height 3 </t>
  </si>
  <si>
    <t xml:space="preserve">Height 4 </t>
  </si>
  <si>
    <t xml:space="preserve">Height 5 </t>
  </si>
  <si>
    <t>Average Height</t>
  </si>
  <si>
    <t>AL</t>
  </si>
  <si>
    <t>HF</t>
  </si>
  <si>
    <t>OO</t>
  </si>
  <si>
    <t>AA</t>
  </si>
  <si>
    <t>BC</t>
  </si>
  <si>
    <t>CS</t>
  </si>
  <si>
    <t>CM</t>
  </si>
  <si>
    <t>CO</t>
  </si>
  <si>
    <t>DS</t>
  </si>
  <si>
    <t xml:space="preserve">Quadrat Size (m): </t>
  </si>
  <si>
    <t>HL</t>
  </si>
  <si>
    <t>LC</t>
  </si>
  <si>
    <t>LL</t>
  </si>
  <si>
    <t>Epifauna</t>
  </si>
  <si>
    <t>Classification</t>
  </si>
  <si>
    <t>Common Name</t>
  </si>
  <si>
    <t>Genus</t>
  </si>
  <si>
    <t>Species</t>
  </si>
  <si>
    <t>Photo (Y/N)</t>
  </si>
  <si>
    <t>Crab</t>
  </si>
  <si>
    <t>Gastropod</t>
  </si>
  <si>
    <t>Bivalve</t>
  </si>
  <si>
    <t>Y</t>
  </si>
  <si>
    <t>N</t>
  </si>
  <si>
    <t>Other Crustacea</t>
  </si>
  <si>
    <t>Other</t>
  </si>
  <si>
    <t>Peel Harvey Catchment Council</t>
  </si>
  <si>
    <t>Perth Region Natural Resource Management Inc.</t>
  </si>
  <si>
    <t>Northern Agriculural Catchments Council Inc.</t>
  </si>
  <si>
    <t>Rangements NRM Coordinating Group Inc.</t>
  </si>
  <si>
    <t>Territory Natural Resource Management</t>
  </si>
  <si>
    <t>Southern Gulf Catchments Inc.</t>
  </si>
  <si>
    <t>Northern Gulf Resource Management Group</t>
  </si>
  <si>
    <t>Cape York NRM</t>
  </si>
  <si>
    <t>Torres Strait Regional Authroity</t>
  </si>
  <si>
    <t>NQ Dry Tropics Group Inc.</t>
  </si>
  <si>
    <t>Reef Catchments</t>
  </si>
  <si>
    <t>Fitzroy Basis Association</t>
  </si>
  <si>
    <t>Burnett mary Regional Group for NRM Inc</t>
  </si>
  <si>
    <t>SouthEast Queensland Catchments</t>
  </si>
  <si>
    <t>Noreth Coast Local Land Services</t>
  </si>
  <si>
    <t>Hunder Local Land Services</t>
  </si>
  <si>
    <t>Greater Sydney Local Land Services</t>
  </si>
  <si>
    <t>South East Local Land Services</t>
  </si>
  <si>
    <t>East Gippsland Catchments Management Authority</t>
  </si>
  <si>
    <t>Port Philip and Westernport Catchment Mangement Authority</t>
  </si>
  <si>
    <t>River</t>
  </si>
  <si>
    <t>Shoreline</t>
  </si>
  <si>
    <t>Long Plot Data</t>
  </si>
  <si>
    <t>Site #</t>
  </si>
  <si>
    <t>Start GPS</t>
  </si>
  <si>
    <t>Location</t>
  </si>
  <si>
    <t>End GPS</t>
  </si>
  <si>
    <t>Compass</t>
  </si>
  <si>
    <t>Plot Width (m)</t>
  </si>
  <si>
    <t>Collectors</t>
  </si>
  <si>
    <t>Area m2</t>
  </si>
  <si>
    <t>Plot Length (m)</t>
  </si>
  <si>
    <t>Field Measures</t>
  </si>
  <si>
    <t>Derived Measures KOMIYAMA 2005</t>
  </si>
  <si>
    <t>Statistics</t>
  </si>
  <si>
    <t>Dist SP (m)</t>
  </si>
  <si>
    <t>Tree Diameter (cm)</t>
  </si>
  <si>
    <t>Accumulated mean diameter</t>
  </si>
  <si>
    <t>Std. Dev</t>
  </si>
  <si>
    <t>SqRt of n</t>
  </si>
  <si>
    <t>Std. Error</t>
  </si>
  <si>
    <t>CV in diameter</t>
  </si>
  <si>
    <t>ABG kg/m2</t>
  </si>
  <si>
    <t>ABG tC/ha</t>
  </si>
  <si>
    <t>Accumulated Mean</t>
  </si>
  <si>
    <t>CV</t>
  </si>
  <si>
    <t>Probability SE</t>
  </si>
  <si>
    <t>Mean</t>
  </si>
  <si>
    <t>Graphs</t>
  </si>
  <si>
    <t>General Info</t>
  </si>
  <si>
    <t>ABOVE</t>
  </si>
  <si>
    <t>BELOW</t>
  </si>
  <si>
    <t>Data Summary</t>
  </si>
  <si>
    <t>Plot code</t>
  </si>
  <si>
    <t>Total above ground biomass/plot</t>
  </si>
  <si>
    <t>Total below ground biomass/plot</t>
  </si>
  <si>
    <t>Plot area</t>
  </si>
  <si>
    <t>Above ground biomass/area (Kg/m2)</t>
  </si>
  <si>
    <t>Below ground biomass/area (Kg/m2)</t>
  </si>
  <si>
    <t>Total mangrove biomass</t>
  </si>
  <si>
    <t>B. gymnorhiza</t>
  </si>
  <si>
    <t>Average</t>
  </si>
  <si>
    <t>St. Dev</t>
  </si>
  <si>
    <t>St. Error</t>
  </si>
  <si>
    <t>Lumnitzera litto</t>
  </si>
  <si>
    <t>L. litto</t>
  </si>
  <si>
    <t>Rhizophora apiculata</t>
  </si>
  <si>
    <t>R. apiculata</t>
  </si>
  <si>
    <t>Total</t>
  </si>
  <si>
    <t>St.Dev</t>
  </si>
  <si>
    <t>Mangrove Wood Density Chart (g/cm3)</t>
  </si>
  <si>
    <t>Damage Code</t>
  </si>
  <si>
    <t>LTW</t>
  </si>
  <si>
    <t>LDB</t>
  </si>
  <si>
    <t>LBB</t>
  </si>
  <si>
    <t>LBT</t>
  </si>
  <si>
    <t>DTW</t>
  </si>
  <si>
    <t>DB</t>
  </si>
  <si>
    <t>DBT</t>
  </si>
  <si>
    <t>DST</t>
  </si>
  <si>
    <t>LF</t>
  </si>
  <si>
    <t>DF</t>
  </si>
  <si>
    <t>SPECIES CODE</t>
  </si>
  <si>
    <t>WOOD DENSITY (g/m2)</t>
  </si>
  <si>
    <t>Distance off tape calc</t>
  </si>
  <si>
    <t>Live %</t>
  </si>
  <si>
    <t>BE</t>
  </si>
  <si>
    <t>BR</t>
  </si>
  <si>
    <t>CP</t>
  </si>
  <si>
    <t>CI</t>
  </si>
  <si>
    <t>DL</t>
  </si>
  <si>
    <t>PA</t>
  </si>
  <si>
    <t>Dead %</t>
  </si>
  <si>
    <t>Basal Area</t>
  </si>
  <si>
    <t>Mean Condition Score</t>
  </si>
  <si>
    <t>Total Carbon Store</t>
  </si>
  <si>
    <t>Plot Area (ha)</t>
  </si>
  <si>
    <t>Mean Ht (m)</t>
  </si>
  <si>
    <t>Mean Diameter (cm)</t>
  </si>
  <si>
    <t>Stem Density (ha-1)</t>
  </si>
  <si>
    <t>Mean Live Condition Score</t>
  </si>
  <si>
    <t>Biomass (kg/m2)</t>
  </si>
  <si>
    <t>Live Biomass (kg)</t>
  </si>
  <si>
    <t>Dead Biomass (kg)</t>
  </si>
  <si>
    <t>Average tree biomass (kg)</t>
  </si>
  <si>
    <t>Total tree biomass (kg)</t>
  </si>
  <si>
    <t>Est. tC/ha</t>
  </si>
  <si>
    <t>Wet Tropics NRM</t>
  </si>
  <si>
    <t>Canopy Height (m)</t>
  </si>
  <si>
    <t>Lorey's Height (m)</t>
  </si>
  <si>
    <t>h*g</t>
  </si>
  <si>
    <t>ID</t>
  </si>
  <si>
    <t>LHD</t>
  </si>
  <si>
    <t>LSD</t>
  </si>
  <si>
    <t>DT</t>
  </si>
  <si>
    <t>DC</t>
  </si>
  <si>
    <t>STC</t>
  </si>
  <si>
    <t>Stem number</t>
  </si>
  <si>
    <t>Tree Number</t>
  </si>
  <si>
    <t>Multi-Stem (A,B etc)</t>
  </si>
  <si>
    <t>A</t>
  </si>
  <si>
    <t>B</t>
  </si>
  <si>
    <t>D</t>
  </si>
  <si>
    <t>F</t>
  </si>
  <si>
    <t>G</t>
  </si>
  <si>
    <t>H</t>
  </si>
  <si>
    <t>I</t>
  </si>
  <si>
    <t>J</t>
  </si>
  <si>
    <t>K</t>
  </si>
  <si>
    <t>O</t>
  </si>
  <si>
    <t>M</t>
  </si>
  <si>
    <t>P</t>
  </si>
  <si>
    <t>Q</t>
  </si>
  <si>
    <t>S</t>
  </si>
  <si>
    <t>T</t>
  </si>
  <si>
    <t>U</t>
  </si>
  <si>
    <t>V</t>
  </si>
  <si>
    <t>W</t>
  </si>
  <si>
    <t>X</t>
  </si>
  <si>
    <t>Z</t>
  </si>
  <si>
    <t>AB</t>
  </si>
  <si>
    <t>Tree Density (ha-1)</t>
  </si>
  <si>
    <t>Stem #</t>
  </si>
  <si>
    <t>Total Tree Count</t>
  </si>
  <si>
    <t>Stem Above ground biomass (kg)</t>
  </si>
  <si>
    <t>Stem Below ground biomass (kg)</t>
  </si>
  <si>
    <t>Stem Basal Area (m2)</t>
  </si>
  <si>
    <t>Tree Below Ground Biomass (kg)</t>
  </si>
  <si>
    <t>Total Tree Biomass (kg)</t>
  </si>
  <si>
    <t>Stem Total Biomass (kg)</t>
  </si>
  <si>
    <t>TOTAL</t>
  </si>
  <si>
    <t>Biomass Statistics</t>
  </si>
  <si>
    <t>Stem</t>
  </si>
  <si>
    <t>Stem Above Ground Biomass (kg)</t>
  </si>
  <si>
    <t>Stem Below Ground Biomass (kg)</t>
  </si>
  <si>
    <t>Stem Carbon Content (kg C)</t>
  </si>
  <si>
    <t>Stem CO2 Storage Equivalent (tonnes)</t>
  </si>
  <si>
    <t>Est CO2 Stored (tCO2)</t>
  </si>
  <si>
    <t>Est CO2 Stored (tCO2/Ha)</t>
  </si>
  <si>
    <t>Note: These figures do not include carbon stored in the sediment</t>
  </si>
  <si>
    <t>Total Biomass t/ha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</si>
</sst>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sz val="11"/>
      <name val="Calibri Light"/>
      <family val="2"/>
      <scheme val="major"/>
    </font>
    <font>
      <sz val="18"/>
      <color theme="0"/>
      <name val="Calibri Light"/>
      <family val="2"/>
      <scheme val="major"/>
    </font>
    <font>
      <sz val="11"/>
      <color theme="0"/>
      <name val="Calibri Light"/>
      <family val="2"/>
      <scheme val="major"/>
    </font>
    <font>
      <sz val="10"/>
      <color theme="1"/>
      <name val="Arial"/>
      <family val="2"/>
    </font>
    <font>
      <sz val="10"/>
      <color rgb="FF9C6500"/>
      <name val="Arial"/>
      <family val="2"/>
    </font>
    <font>
      <sz val="10"/>
      <name val="Arial"/>
      <family val="2"/>
    </font>
    <font>
      <sz val="10"/>
      <color indexed="81"/>
      <name val="Calibri Light"/>
      <family val="2"/>
      <scheme val="major"/>
    </font>
    <font>
      <sz val="16"/>
      <color theme="0"/>
      <name val="Calibri Light"/>
      <family val="2"/>
      <scheme val="major"/>
    </font>
    <font>
      <b/>
      <sz val="9"/>
      <color theme="0"/>
      <name val="Calibri Light"/>
      <family val="2"/>
      <scheme val="major"/>
    </font>
    <font>
      <sz val="9"/>
      <color theme="0"/>
      <name val="Calibri Light"/>
      <family val="2"/>
      <scheme val="major"/>
    </font>
    <font>
      <sz val="9"/>
      <color theme="1"/>
      <name val="Calibri Light"/>
      <family val="2"/>
      <scheme val="major"/>
    </font>
    <font>
      <b/>
      <sz val="9"/>
      <color theme="1"/>
      <name val="Calibri Light"/>
      <family val="2"/>
      <scheme val="major"/>
    </font>
    <font>
      <sz val="9"/>
      <color theme="1"/>
      <name val="Calibri"/>
      <family val="2"/>
      <scheme val="minor"/>
    </font>
    <font>
      <sz val="10"/>
      <name val="Verdana"/>
      <family val="2"/>
    </font>
    <font>
      <b/>
      <sz val="9"/>
      <color theme="1"/>
      <name val="Calibri Light"/>
      <family val="2"/>
    </font>
    <font>
      <b/>
      <i/>
      <sz val="9"/>
      <color theme="1"/>
      <name val="Calibri Light"/>
      <family val="2"/>
      <scheme val="major"/>
    </font>
    <font>
      <sz val="9"/>
      <color theme="1"/>
      <name val="Calibri Light"/>
      <family val="2"/>
    </font>
    <font>
      <i/>
      <sz val="9"/>
      <color theme="1"/>
      <name val="Calibri Light"/>
      <family val="2"/>
      <scheme val="major"/>
    </font>
  </fonts>
  <fills count="15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</fills>
  <borders count="33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indexed="64"/>
      </right>
      <top/>
      <bottom style="thin">
        <color theme="0" tint="-0.4999847407452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499984740745262"/>
      </bottom>
      <diagonal/>
    </border>
    <border>
      <left/>
      <right/>
      <top style="thin">
        <color indexed="64"/>
      </top>
      <bottom style="thin">
        <color theme="0" tint="-0.499984740745262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5" fillId="0" borderId="0"/>
    <xf numFmtId="9" fontId="5" fillId="0" borderId="0" applyFont="0" applyFill="0" applyBorder="0" applyAlignment="0" applyProtection="0"/>
    <xf numFmtId="0" fontId="6" fillId="2" borderId="0" applyNumberFormat="0" applyBorder="0" applyAlignment="0" applyProtection="0"/>
    <xf numFmtId="0" fontId="15" fillId="0" borderId="0"/>
  </cellStyleXfs>
  <cellXfs count="195">
    <xf numFmtId="0" fontId="0" fillId="0" borderId="0" xfId="0"/>
    <xf numFmtId="0" fontId="1" fillId="0" borderId="0" xfId="0" applyFont="1"/>
    <xf numFmtId="0" fontId="3" fillId="3" borderId="0" xfId="0" applyFont="1" applyFill="1"/>
    <xf numFmtId="0" fontId="4" fillId="3" borderId="0" xfId="0" applyFont="1" applyFill="1"/>
    <xf numFmtId="0" fontId="1" fillId="0" borderId="0" xfId="0" applyFont="1" applyAlignment="1">
      <alignment horizontal="center" wrapText="1"/>
    </xf>
    <xf numFmtId="0" fontId="4" fillId="0" borderId="0" xfId="0" applyFont="1" applyFill="1"/>
    <xf numFmtId="0" fontId="1" fillId="0" borderId="0" xfId="0" applyFont="1" applyFill="1"/>
    <xf numFmtId="0" fontId="2" fillId="0" borderId="0" xfId="0" applyFont="1" applyFill="1"/>
    <xf numFmtId="0" fontId="1" fillId="0" borderId="0" xfId="0" applyFont="1" applyAlignment="1">
      <alignment horizontal="center"/>
    </xf>
    <xf numFmtId="0" fontId="1" fillId="4" borderId="0" xfId="0" applyFont="1" applyFill="1"/>
    <xf numFmtId="0" fontId="1" fillId="0" borderId="0" xfId="0" applyFont="1" applyAlignment="1">
      <alignment horizontal="left"/>
    </xf>
    <xf numFmtId="0" fontId="1" fillId="4" borderId="0" xfId="0" applyFont="1" applyFill="1" applyAlignment="1">
      <alignment vertical="top"/>
    </xf>
    <xf numFmtId="0" fontId="1" fillId="6" borderId="5" xfId="0" applyFont="1" applyFill="1" applyBorder="1" applyAlignment="1">
      <alignment horizontal="center" wrapText="1"/>
    </xf>
    <xf numFmtId="0" fontId="1" fillId="6" borderId="6" xfId="0" applyFont="1" applyFill="1" applyBorder="1" applyAlignment="1">
      <alignment horizontal="center" wrapText="1"/>
    </xf>
    <xf numFmtId="0" fontId="7" fillId="6" borderId="0" xfId="1" applyFont="1" applyFill="1" applyBorder="1" applyAlignment="1" applyProtection="1">
      <alignment horizontal="center"/>
      <protection locked="0"/>
    </xf>
    <xf numFmtId="0" fontId="9" fillId="3" borderId="0" xfId="0" applyFont="1" applyFill="1"/>
    <xf numFmtId="0" fontId="1" fillId="0" borderId="5" xfId="0" applyFont="1" applyBorder="1"/>
    <xf numFmtId="0" fontId="1" fillId="0" borderId="7" xfId="0" applyFont="1" applyBorder="1"/>
    <xf numFmtId="0" fontId="4" fillId="3" borderId="0" xfId="0" applyFont="1" applyFill="1" applyAlignment="1">
      <alignment horizontal="center" wrapText="1"/>
    </xf>
    <xf numFmtId="0" fontId="1" fillId="7" borderId="2" xfId="0" applyFont="1" applyFill="1" applyBorder="1"/>
    <xf numFmtId="0" fontId="1" fillId="7" borderId="2" xfId="0" applyFont="1" applyFill="1" applyBorder="1" applyAlignment="1">
      <alignment horizontal="center" wrapText="1"/>
    </xf>
    <xf numFmtId="0" fontId="1" fillId="6" borderId="9" xfId="0" applyFont="1" applyFill="1" applyBorder="1"/>
    <xf numFmtId="0" fontId="1" fillId="0" borderId="2" xfId="0" applyFont="1" applyBorder="1"/>
    <xf numFmtId="0" fontId="1" fillId="0" borderId="8" xfId="0" applyFont="1" applyBorder="1" applyAlignment="1">
      <alignment horizontal="center" wrapText="1"/>
    </xf>
    <xf numFmtId="0" fontId="2" fillId="6" borderId="0" xfId="0" applyFont="1" applyFill="1"/>
    <xf numFmtId="0" fontId="1" fillId="0" borderId="0" xfId="0" applyFont="1" applyBorder="1"/>
    <xf numFmtId="0" fontId="1" fillId="0" borderId="6" xfId="0" applyFont="1" applyBorder="1"/>
    <xf numFmtId="0" fontId="1" fillId="0" borderId="8" xfId="0" applyFont="1" applyBorder="1"/>
    <xf numFmtId="0" fontId="1" fillId="5" borderId="3" xfId="0" applyFont="1" applyFill="1" applyBorder="1" applyAlignment="1">
      <alignment horizontal="center" wrapText="1"/>
    </xf>
    <xf numFmtId="0" fontId="1" fillId="5" borderId="11" xfId="0" applyFont="1" applyFill="1" applyBorder="1" applyAlignment="1">
      <alignment horizontal="center" wrapText="1"/>
    </xf>
    <xf numFmtId="0" fontId="1" fillId="5" borderId="4" xfId="0" applyFont="1" applyFill="1" applyBorder="1" applyAlignment="1">
      <alignment horizontal="center" wrapText="1"/>
    </xf>
    <xf numFmtId="0" fontId="1" fillId="5" borderId="1" xfId="0" applyFont="1" applyFill="1" applyBorder="1" applyAlignment="1">
      <alignment horizontal="center" wrapText="1"/>
    </xf>
    <xf numFmtId="0" fontId="1" fillId="0" borderId="9" xfId="0" applyFont="1" applyFill="1" applyBorder="1"/>
    <xf numFmtId="0" fontId="1" fillId="0" borderId="10" xfId="0" applyFont="1" applyFill="1" applyBorder="1"/>
    <xf numFmtId="0" fontId="1" fillId="0" borderId="0" xfId="0" applyFont="1" applyProtection="1"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0" xfId="0" applyFont="1" applyBorder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/>
    <xf numFmtId="0" fontId="12" fillId="0" borderId="0" xfId="0" applyFont="1"/>
    <xf numFmtId="0" fontId="12" fillId="0" borderId="0" xfId="0" applyFont="1" applyFill="1"/>
    <xf numFmtId="0" fontId="12" fillId="9" borderId="0" xfId="0" applyFont="1" applyFill="1"/>
    <xf numFmtId="0" fontId="13" fillId="9" borderId="0" xfId="0" applyFont="1" applyFill="1"/>
    <xf numFmtId="14" fontId="12" fillId="9" borderId="0" xfId="0" applyNumberFormat="1" applyFont="1" applyFill="1"/>
    <xf numFmtId="0" fontId="12" fillId="9" borderId="0" xfId="0" applyFont="1" applyFill="1" applyAlignment="1">
      <alignment horizontal="left"/>
    </xf>
    <xf numFmtId="0" fontId="12" fillId="0" borderId="0" xfId="0" applyFont="1" applyAlignment="1">
      <alignment horizontal="left"/>
    </xf>
    <xf numFmtId="0" fontId="12" fillId="5" borderId="13" xfId="0" applyFont="1" applyFill="1" applyBorder="1" applyAlignment="1">
      <alignment horizontal="center"/>
    </xf>
    <xf numFmtId="0" fontId="12" fillId="5" borderId="19" xfId="0" applyFont="1" applyFill="1" applyBorder="1" applyAlignment="1">
      <alignment horizontal="center" wrapText="1"/>
    </xf>
    <xf numFmtId="0" fontId="12" fillId="5" borderId="19" xfId="0" applyFont="1" applyFill="1" applyBorder="1" applyAlignment="1">
      <alignment horizontal="center"/>
    </xf>
    <xf numFmtId="0" fontId="12" fillId="5" borderId="18" xfId="0" applyFont="1" applyFill="1" applyBorder="1" applyAlignment="1">
      <alignment horizontal="center" wrapText="1"/>
    </xf>
    <xf numFmtId="0" fontId="12" fillId="5" borderId="20" xfId="0" applyFont="1" applyFill="1" applyBorder="1" applyAlignment="1">
      <alignment horizontal="center" wrapText="1"/>
    </xf>
    <xf numFmtId="0" fontId="12" fillId="0" borderId="0" xfId="0" applyFont="1" applyAlignment="1">
      <alignment horizontal="center"/>
    </xf>
    <xf numFmtId="0" fontId="12" fillId="9" borderId="18" xfId="0" applyFont="1" applyFill="1" applyBorder="1" applyAlignment="1">
      <alignment horizontal="center"/>
    </xf>
    <xf numFmtId="2" fontId="12" fillId="9" borderId="21" xfId="0" applyNumberFormat="1" applyFont="1" applyFill="1" applyBorder="1" applyAlignment="1">
      <alignment horizontal="center"/>
    </xf>
    <xf numFmtId="0" fontId="12" fillId="10" borderId="21" xfId="0" applyFont="1" applyFill="1" applyBorder="1" applyAlignment="1">
      <alignment horizontal="center" wrapText="1"/>
    </xf>
    <xf numFmtId="164" fontId="12" fillId="9" borderId="21" xfId="0" applyNumberFormat="1" applyFont="1" applyFill="1" applyBorder="1" applyAlignment="1">
      <alignment horizontal="center" wrapText="1"/>
    </xf>
    <xf numFmtId="164" fontId="12" fillId="9" borderId="18" xfId="0" applyNumberFormat="1" applyFont="1" applyFill="1" applyBorder="1" applyAlignment="1">
      <alignment horizontal="center" wrapText="1"/>
    </xf>
    <xf numFmtId="164" fontId="12" fillId="9" borderId="19" xfId="0" applyNumberFormat="1" applyFont="1" applyFill="1" applyBorder="1" applyAlignment="1">
      <alignment horizontal="center" wrapText="1"/>
    </xf>
    <xf numFmtId="164" fontId="12" fillId="9" borderId="20" xfId="0" applyNumberFormat="1" applyFont="1" applyFill="1" applyBorder="1" applyAlignment="1">
      <alignment horizontal="center" wrapText="1"/>
    </xf>
    <xf numFmtId="0" fontId="12" fillId="4" borderId="16" xfId="0" applyFont="1" applyFill="1" applyBorder="1"/>
    <xf numFmtId="164" fontId="12" fillId="0" borderId="16" xfId="0" applyNumberFormat="1" applyFont="1" applyBorder="1" applyAlignment="1">
      <alignment horizontal="center"/>
    </xf>
    <xf numFmtId="164" fontId="12" fillId="0" borderId="0" xfId="0" applyNumberFormat="1" applyFont="1" applyBorder="1"/>
    <xf numFmtId="0" fontId="12" fillId="4" borderId="0" xfId="0" applyFont="1" applyFill="1" applyBorder="1"/>
    <xf numFmtId="0" fontId="12" fillId="4" borderId="17" xfId="0" applyFont="1" applyFill="1" applyBorder="1"/>
    <xf numFmtId="165" fontId="12" fillId="0" borderId="17" xfId="0" applyNumberFormat="1" applyFont="1" applyBorder="1"/>
    <xf numFmtId="2" fontId="12" fillId="0" borderId="0" xfId="0" applyNumberFormat="1" applyFont="1" applyBorder="1"/>
    <xf numFmtId="2" fontId="12" fillId="0" borderId="17" xfId="0" applyNumberFormat="1" applyFont="1" applyBorder="1"/>
    <xf numFmtId="0" fontId="10" fillId="0" borderId="0" xfId="0" applyFont="1" applyFill="1" applyAlignment="1"/>
    <xf numFmtId="0" fontId="14" fillId="0" borderId="0" xfId="0" applyFont="1"/>
    <xf numFmtId="0" fontId="13" fillId="0" borderId="0" xfId="0" applyFont="1"/>
    <xf numFmtId="164" fontId="12" fillId="9" borderId="21" xfId="0" applyNumberFormat="1" applyFont="1" applyFill="1" applyBorder="1" applyAlignment="1">
      <alignment horizontal="right"/>
    </xf>
    <xf numFmtId="1" fontId="12" fillId="9" borderId="21" xfId="0" applyNumberFormat="1" applyFont="1" applyFill="1" applyBorder="1" applyAlignment="1">
      <alignment horizontal="right"/>
    </xf>
    <xf numFmtId="164" fontId="12" fillId="0" borderId="0" xfId="0" applyNumberFormat="1" applyFont="1" applyFill="1" applyBorder="1" applyAlignment="1">
      <alignment horizontal="center" wrapText="1"/>
    </xf>
    <xf numFmtId="164" fontId="12" fillId="4" borderId="0" xfId="0" applyNumberFormat="1" applyFont="1" applyFill="1" applyBorder="1"/>
    <xf numFmtId="0" fontId="2" fillId="6" borderId="12" xfId="0" applyFont="1" applyFill="1" applyBorder="1"/>
    <xf numFmtId="0" fontId="9" fillId="3" borderId="13" xfId="0" applyFont="1" applyFill="1" applyBorder="1"/>
    <xf numFmtId="0" fontId="4" fillId="3" borderId="14" xfId="0" applyFont="1" applyFill="1" applyBorder="1"/>
    <xf numFmtId="0" fontId="4" fillId="3" borderId="15" xfId="0" applyFont="1" applyFill="1" applyBorder="1"/>
    <xf numFmtId="0" fontId="4" fillId="3" borderId="16" xfId="0" applyFont="1" applyFill="1" applyBorder="1"/>
    <xf numFmtId="0" fontId="4" fillId="3" borderId="0" xfId="0" applyFont="1" applyFill="1" applyBorder="1"/>
    <xf numFmtId="0" fontId="4" fillId="3" borderId="17" xfId="0" applyFont="1" applyFill="1" applyBorder="1"/>
    <xf numFmtId="0" fontId="1" fillId="0" borderId="16" xfId="0" applyFont="1" applyBorder="1"/>
    <xf numFmtId="0" fontId="1" fillId="0" borderId="17" xfId="0" applyFont="1" applyFill="1" applyBorder="1"/>
    <xf numFmtId="0" fontId="1" fillId="6" borderId="17" xfId="0" applyFont="1" applyFill="1" applyBorder="1"/>
    <xf numFmtId="0" fontId="1" fillId="0" borderId="22" xfId="0" applyFont="1" applyBorder="1"/>
    <xf numFmtId="0" fontId="1" fillId="0" borderId="21" xfId="0" applyFont="1" applyBorder="1"/>
    <xf numFmtId="0" fontId="1" fillId="6" borderId="23" xfId="0" applyFont="1" applyFill="1" applyBorder="1"/>
    <xf numFmtId="0" fontId="1" fillId="5" borderId="18" xfId="0" applyFont="1" applyFill="1" applyBorder="1" applyAlignment="1">
      <alignment horizontal="center" wrapText="1"/>
    </xf>
    <xf numFmtId="0" fontId="1" fillId="5" borderId="19" xfId="0" applyFont="1" applyFill="1" applyBorder="1" applyAlignment="1">
      <alignment horizontal="center" wrapText="1"/>
    </xf>
    <xf numFmtId="0" fontId="1" fillId="5" borderId="20" xfId="0" applyFont="1" applyFill="1" applyBorder="1" applyAlignment="1">
      <alignment horizontal="center" wrapText="1"/>
    </xf>
    <xf numFmtId="20" fontId="1" fillId="0" borderId="0" xfId="0" applyNumberFormat="1" applyFont="1" applyBorder="1"/>
    <xf numFmtId="9" fontId="1" fillId="0" borderId="0" xfId="0" applyNumberFormat="1" applyFont="1" applyBorder="1"/>
    <xf numFmtId="9" fontId="1" fillId="4" borderId="0" xfId="0" applyNumberFormat="1" applyFont="1" applyFill="1" applyBorder="1"/>
    <xf numFmtId="9" fontId="1" fillId="4" borderId="21" xfId="0" applyNumberFormat="1" applyFont="1" applyFill="1" applyBorder="1"/>
    <xf numFmtId="0" fontId="1" fillId="5" borderId="19" xfId="0" applyFont="1" applyFill="1" applyBorder="1" applyAlignment="1">
      <alignment horizontal="center"/>
    </xf>
    <xf numFmtId="0" fontId="1" fillId="5" borderId="20" xfId="0" applyFont="1" applyFill="1" applyBorder="1" applyAlignment="1">
      <alignment horizontal="center"/>
    </xf>
    <xf numFmtId="0" fontId="12" fillId="5" borderId="0" xfId="0" applyFont="1" applyFill="1" applyAlignment="1">
      <alignment horizontal="center" wrapText="1"/>
    </xf>
    <xf numFmtId="0" fontId="12" fillId="0" borderId="0" xfId="0" applyFont="1" applyAlignment="1">
      <alignment horizontal="center" wrapText="1"/>
    </xf>
    <xf numFmtId="0" fontId="1" fillId="5" borderId="24" xfId="0" applyFont="1" applyFill="1" applyBorder="1" applyAlignment="1">
      <alignment horizontal="center" wrapText="1"/>
    </xf>
    <xf numFmtId="0" fontId="1" fillId="5" borderId="25" xfId="0" applyFont="1" applyFill="1" applyBorder="1" applyAlignment="1">
      <alignment horizontal="center" wrapText="1"/>
    </xf>
    <xf numFmtId="0" fontId="1" fillId="5" borderId="25" xfId="0" applyFont="1" applyFill="1" applyBorder="1" applyAlignment="1" applyProtection="1">
      <alignment horizontal="center" wrapText="1"/>
      <protection locked="0"/>
    </xf>
    <xf numFmtId="0" fontId="1" fillId="5" borderId="26" xfId="0" applyFont="1" applyFill="1" applyBorder="1" applyAlignment="1">
      <alignment horizontal="center" wrapText="1"/>
    </xf>
    <xf numFmtId="0" fontId="1" fillId="8" borderId="16" xfId="0" applyFont="1" applyFill="1" applyBorder="1" applyAlignment="1">
      <alignment horizontal="center" wrapText="1"/>
    </xf>
    <xf numFmtId="0" fontId="1" fillId="8" borderId="0" xfId="0" applyFont="1" applyFill="1" applyBorder="1" applyAlignment="1">
      <alignment horizontal="center" wrapText="1"/>
    </xf>
    <xf numFmtId="0" fontId="1" fillId="8" borderId="0" xfId="0" applyFont="1" applyFill="1" applyBorder="1" applyAlignment="1" applyProtection="1">
      <alignment horizontal="center" wrapText="1"/>
      <protection locked="0"/>
    </xf>
    <xf numFmtId="0" fontId="1" fillId="0" borderId="0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6" borderId="16" xfId="0" applyFont="1" applyFill="1" applyBorder="1" applyAlignment="1">
      <alignment horizontal="center"/>
    </xf>
    <xf numFmtId="0" fontId="1" fillId="6" borderId="0" xfId="0" applyFont="1" applyFill="1" applyBorder="1" applyAlignment="1">
      <alignment horizontal="center"/>
    </xf>
    <xf numFmtId="0" fontId="1" fillId="6" borderId="0" xfId="0" applyFont="1" applyFill="1" applyBorder="1" applyAlignment="1" applyProtection="1">
      <alignment horizontal="center"/>
      <protection locked="0"/>
    </xf>
    <xf numFmtId="0" fontId="1" fillId="6" borderId="0" xfId="0" applyFont="1" applyFill="1" applyBorder="1" applyAlignment="1" applyProtection="1">
      <alignment horizontal="center"/>
    </xf>
    <xf numFmtId="0" fontId="1" fillId="6" borderId="17" xfId="0" applyFont="1" applyFill="1" applyBorder="1" applyAlignment="1" applyProtection="1">
      <alignment horizontal="center"/>
    </xf>
    <xf numFmtId="0" fontId="1" fillId="0" borderId="16" xfId="0" applyFont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2" fillId="0" borderId="21" xfId="1" applyFont="1" applyFill="1" applyBorder="1" applyAlignment="1">
      <alignment horizontal="center"/>
    </xf>
    <xf numFmtId="0" fontId="1" fillId="0" borderId="21" xfId="0" applyFont="1" applyBorder="1" applyAlignment="1" applyProtection="1">
      <alignment horizontal="center"/>
      <protection locked="0"/>
    </xf>
    <xf numFmtId="0" fontId="1" fillId="4" borderId="21" xfId="0" applyFont="1" applyFill="1" applyBorder="1" applyAlignment="1">
      <alignment horizontal="center"/>
    </xf>
    <xf numFmtId="0" fontId="1" fillId="6" borderId="21" xfId="0" applyFont="1" applyFill="1" applyBorder="1" applyAlignment="1" applyProtection="1">
      <alignment horizontal="center"/>
    </xf>
    <xf numFmtId="0" fontId="1" fillId="6" borderId="23" xfId="0" applyFont="1" applyFill="1" applyBorder="1" applyAlignment="1" applyProtection="1">
      <alignment horizontal="center"/>
    </xf>
    <xf numFmtId="0" fontId="1" fillId="7" borderId="10" xfId="0" applyFont="1" applyFill="1" applyBorder="1" applyAlignment="1">
      <alignment horizontal="center" wrapText="1"/>
    </xf>
    <xf numFmtId="0" fontId="12" fillId="11" borderId="0" xfId="0" applyFont="1" applyFill="1"/>
    <xf numFmtId="0" fontId="12" fillId="12" borderId="0" xfId="0" applyFont="1" applyFill="1"/>
    <xf numFmtId="0" fontId="13" fillId="12" borderId="0" xfId="0" applyFont="1" applyFill="1"/>
    <xf numFmtId="0" fontId="13" fillId="12" borderId="0" xfId="0" applyFont="1" applyFill="1" applyAlignment="1">
      <alignment horizontal="left"/>
    </xf>
    <xf numFmtId="0" fontId="12" fillId="5" borderId="18" xfId="0" applyFont="1" applyFill="1" applyBorder="1" applyAlignment="1">
      <alignment horizontal="center"/>
    </xf>
    <xf numFmtId="0" fontId="12" fillId="0" borderId="0" xfId="0" applyFont="1" applyAlignment="1">
      <alignment horizontal="right"/>
    </xf>
    <xf numFmtId="0" fontId="16" fillId="9" borderId="0" xfId="0" applyFont="1" applyFill="1"/>
    <xf numFmtId="0" fontId="1" fillId="6" borderId="0" xfId="0" applyFont="1" applyFill="1" applyBorder="1" applyAlignment="1">
      <alignment horizontal="center" wrapText="1"/>
    </xf>
    <xf numFmtId="0" fontId="1" fillId="0" borderId="0" xfId="0" applyFont="1" applyFill="1" applyBorder="1" applyAlignment="1" applyProtection="1">
      <alignment horizontal="center" wrapText="1"/>
      <protection locked="0"/>
    </xf>
    <xf numFmtId="0" fontId="1" fillId="0" borderId="0" xfId="0" applyFont="1" applyBorder="1" applyAlignment="1">
      <alignment horizontal="center"/>
    </xf>
    <xf numFmtId="0" fontId="1" fillId="13" borderId="27" xfId="0" applyFont="1" applyFill="1" applyBorder="1" applyAlignment="1">
      <alignment horizontal="center"/>
    </xf>
    <xf numFmtId="0" fontId="1" fillId="13" borderId="28" xfId="0" applyFont="1" applyFill="1" applyBorder="1" applyAlignment="1">
      <alignment horizontal="center"/>
    </xf>
    <xf numFmtId="0" fontId="1" fillId="0" borderId="29" xfId="0" applyFont="1" applyFill="1" applyBorder="1" applyAlignment="1" applyProtection="1">
      <alignment horizontal="center" wrapText="1"/>
      <protection locked="0"/>
    </xf>
    <xf numFmtId="0" fontId="1" fillId="0" borderId="30" xfId="0" applyFont="1" applyBorder="1" applyAlignment="1">
      <alignment horizontal="center"/>
    </xf>
    <xf numFmtId="0" fontId="1" fillId="0" borderId="31" xfId="0" applyFont="1" applyFill="1" applyBorder="1" applyAlignment="1" applyProtection="1">
      <alignment horizontal="center" wrapText="1"/>
      <protection locked="0"/>
    </xf>
    <xf numFmtId="0" fontId="1" fillId="0" borderId="32" xfId="0" applyFont="1" applyBorder="1" applyAlignment="1">
      <alignment horizontal="center"/>
    </xf>
    <xf numFmtId="0" fontId="1" fillId="0" borderId="16" xfId="0" quotePrefix="1" applyFont="1" applyBorder="1" applyAlignment="1">
      <alignment horizontal="center"/>
    </xf>
    <xf numFmtId="2" fontId="12" fillId="0" borderId="0" xfId="0" applyNumberFormat="1" applyFont="1" applyBorder="1" applyAlignment="1">
      <alignment vertical="center" wrapText="1"/>
    </xf>
    <xf numFmtId="0" fontId="12" fillId="0" borderId="0" xfId="0" applyFont="1" applyBorder="1" applyAlignment="1">
      <alignment horizontal="center" vertical="center" wrapText="1"/>
    </xf>
    <xf numFmtId="164" fontId="12" fillId="0" borderId="0" xfId="0" applyNumberFormat="1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14" fontId="1" fillId="0" borderId="0" xfId="0" applyNumberFormat="1" applyFont="1"/>
    <xf numFmtId="2" fontId="13" fillId="11" borderId="0" xfId="0" applyNumberFormat="1" applyFont="1" applyFill="1" applyAlignment="1">
      <alignment horizontal="right"/>
    </xf>
    <xf numFmtId="2" fontId="17" fillId="11" borderId="0" xfId="0" applyNumberFormat="1" applyFont="1" applyFill="1" applyAlignment="1">
      <alignment horizontal="right"/>
    </xf>
    <xf numFmtId="2" fontId="13" fillId="11" borderId="0" xfId="0" applyNumberFormat="1" applyFont="1" applyFill="1"/>
    <xf numFmtId="2" fontId="12" fillId="11" borderId="0" xfId="0" applyNumberFormat="1" applyFont="1" applyFill="1" applyAlignment="1">
      <alignment horizontal="right"/>
    </xf>
    <xf numFmtId="2" fontId="12" fillId="11" borderId="0" xfId="0" applyNumberFormat="1" applyFont="1" applyFill="1"/>
    <xf numFmtId="165" fontId="12" fillId="0" borderId="0" xfId="0" applyNumberFormat="1" applyFont="1" applyFill="1" applyBorder="1" applyAlignment="1">
      <alignment horizontal="center" wrapText="1"/>
    </xf>
    <xf numFmtId="2" fontId="12" fillId="9" borderId="0" xfId="0" applyNumberFormat="1" applyFont="1" applyFill="1"/>
    <xf numFmtId="2" fontId="18" fillId="9" borderId="0" xfId="0" applyNumberFormat="1" applyFont="1" applyFill="1"/>
    <xf numFmtId="0" fontId="12" fillId="0" borderId="17" xfId="0" applyFont="1" applyBorder="1" applyAlignment="1">
      <alignment vertical="center" wrapText="1"/>
    </xf>
    <xf numFmtId="0" fontId="12" fillId="0" borderId="0" xfId="0" applyFont="1" applyBorder="1"/>
    <xf numFmtId="0" fontId="12" fillId="0" borderId="17" xfId="0" applyFont="1" applyBorder="1"/>
    <xf numFmtId="0" fontId="12" fillId="5" borderId="20" xfId="0" applyFont="1" applyFill="1" applyBorder="1" applyAlignment="1">
      <alignment horizontal="center"/>
    </xf>
    <xf numFmtId="0" fontId="12" fillId="10" borderId="23" xfId="0" applyFont="1" applyFill="1" applyBorder="1" applyAlignment="1">
      <alignment horizontal="center"/>
    </xf>
    <xf numFmtId="165" fontId="12" fillId="9" borderId="19" xfId="0" applyNumberFormat="1" applyFont="1" applyFill="1" applyBorder="1" applyAlignment="1">
      <alignment horizontal="center" wrapText="1"/>
    </xf>
    <xf numFmtId="0" fontId="3" fillId="3" borderId="0" xfId="0" applyFont="1" applyFill="1" applyBorder="1"/>
    <xf numFmtId="0" fontId="4" fillId="3" borderId="0" xfId="0" applyFont="1" applyFill="1" applyBorder="1" applyAlignment="1">
      <alignment horizontal="center"/>
    </xf>
    <xf numFmtId="0" fontId="4" fillId="3" borderId="0" xfId="0" applyFont="1" applyFill="1" applyBorder="1" applyProtection="1">
      <protection locked="0"/>
    </xf>
    <xf numFmtId="0" fontId="2" fillId="0" borderId="0" xfId="1" applyFont="1" applyBorder="1" applyAlignment="1">
      <alignment horizontal="center"/>
    </xf>
    <xf numFmtId="0" fontId="7" fillId="0" borderId="0" xfId="1" applyFont="1" applyBorder="1" applyAlignment="1" applyProtection="1">
      <alignment horizontal="center"/>
      <protection locked="0"/>
    </xf>
    <xf numFmtId="0" fontId="1" fillId="6" borderId="21" xfId="0" applyFont="1" applyFill="1" applyBorder="1" applyAlignment="1" applyProtection="1">
      <alignment horizontal="center"/>
      <protection locked="0"/>
    </xf>
    <xf numFmtId="0" fontId="1" fillId="8" borderId="0" xfId="0" applyFont="1" applyFill="1" applyAlignment="1">
      <alignment horizontal="center" wrapText="1"/>
    </xf>
    <xf numFmtId="0" fontId="1" fillId="0" borderId="21" xfId="0" applyFont="1" applyBorder="1" applyAlignment="1">
      <alignment horizontal="center"/>
    </xf>
    <xf numFmtId="0" fontId="1" fillId="5" borderId="0" xfId="0" applyFont="1" applyFill="1" applyBorder="1" applyAlignment="1">
      <alignment horizontal="center" wrapText="1"/>
    </xf>
    <xf numFmtId="0" fontId="7" fillId="0" borderId="21" xfId="1" applyFont="1" applyBorder="1" applyAlignment="1" applyProtection="1">
      <alignment horizontal="center"/>
      <protection locked="0"/>
    </xf>
    <xf numFmtId="0" fontId="2" fillId="0" borderId="21" xfId="1" applyFont="1" applyBorder="1" applyAlignment="1">
      <alignment horizontal="center"/>
    </xf>
    <xf numFmtId="0" fontId="12" fillId="9" borderId="21" xfId="0" applyFont="1" applyFill="1" applyBorder="1" applyAlignment="1">
      <alignment horizontal="center"/>
    </xf>
    <xf numFmtId="165" fontId="12" fillId="9" borderId="20" xfId="0" applyNumberFormat="1" applyFont="1" applyFill="1" applyBorder="1" applyAlignment="1">
      <alignment horizontal="center" wrapText="1"/>
    </xf>
    <xf numFmtId="165" fontId="12" fillId="0" borderId="17" xfId="0" applyNumberFormat="1" applyFont="1" applyFill="1" applyBorder="1" applyAlignment="1">
      <alignment horizontal="center" wrapText="1"/>
    </xf>
    <xf numFmtId="0" fontId="12" fillId="0" borderId="0" xfId="0" applyFont="1" applyFill="1" applyAlignment="1">
      <alignment horizontal="center"/>
    </xf>
    <xf numFmtId="0" fontId="12" fillId="0" borderId="0" xfId="0" applyFont="1" applyFill="1" applyBorder="1"/>
    <xf numFmtId="0" fontId="12" fillId="0" borderId="0" xfId="0" applyFont="1" applyFill="1" applyAlignment="1">
      <alignment horizontal="right"/>
    </xf>
    <xf numFmtId="0" fontId="17" fillId="9" borderId="0" xfId="0" applyFont="1" applyFill="1"/>
    <xf numFmtId="164" fontId="12" fillId="9" borderId="0" xfId="0" applyNumberFormat="1" applyFont="1" applyFill="1"/>
    <xf numFmtId="0" fontId="1" fillId="8" borderId="29" xfId="0" applyFont="1" applyFill="1" applyBorder="1" applyAlignment="1" applyProtection="1">
      <alignment horizontal="center" wrapText="1"/>
      <protection locked="0"/>
    </xf>
    <xf numFmtId="0" fontId="1" fillId="8" borderId="31" xfId="0" applyFont="1" applyFill="1" applyBorder="1" applyAlignment="1" applyProtection="1">
      <alignment horizontal="center" wrapText="1"/>
      <protection locked="0"/>
    </xf>
    <xf numFmtId="0" fontId="19" fillId="9" borderId="0" xfId="0" applyFont="1" applyFill="1"/>
    <xf numFmtId="164" fontId="12" fillId="0" borderId="0" xfId="0" applyNumberFormat="1" applyFont="1"/>
    <xf numFmtId="2" fontId="12" fillId="0" borderId="0" xfId="0" applyNumberFormat="1" applyFont="1"/>
    <xf numFmtId="0" fontId="1" fillId="14" borderId="3" xfId="0" applyFont="1" applyFill="1" applyBorder="1" applyAlignment="1">
      <alignment horizontal="center" wrapText="1"/>
    </xf>
    <xf numFmtId="0" fontId="1" fillId="14" borderId="4" xfId="0" applyFont="1" applyFill="1" applyBorder="1" applyAlignment="1">
      <alignment horizontal="center" wrapText="1"/>
    </xf>
    <xf numFmtId="0" fontId="10" fillId="3" borderId="0" xfId="0" applyFont="1" applyFill="1" applyAlignment="1">
      <alignment horizontal="center"/>
    </xf>
    <xf numFmtId="0" fontId="10" fillId="3" borderId="0" xfId="0" applyFont="1" applyFill="1" applyAlignment="1">
      <alignment horizontal="right"/>
    </xf>
    <xf numFmtId="0" fontId="10" fillId="3" borderId="0" xfId="0" applyFont="1" applyFill="1" applyBorder="1" applyAlignment="1">
      <alignment horizontal="center"/>
    </xf>
    <xf numFmtId="0" fontId="10" fillId="3" borderId="17" xfId="0" applyFont="1" applyFill="1" applyBorder="1" applyAlignment="1">
      <alignment horizontal="center"/>
    </xf>
    <xf numFmtId="0" fontId="10" fillId="3" borderId="14" xfId="0" applyFont="1" applyFill="1" applyBorder="1" applyAlignment="1">
      <alignment horizontal="center"/>
    </xf>
    <xf numFmtId="0" fontId="10" fillId="3" borderId="15" xfId="0" applyFont="1" applyFill="1" applyBorder="1" applyAlignment="1">
      <alignment horizontal="center"/>
    </xf>
    <xf numFmtId="0" fontId="10" fillId="3" borderId="16" xfId="0" applyFont="1" applyFill="1" applyBorder="1" applyAlignment="1">
      <alignment horizontal="center"/>
    </xf>
    <xf numFmtId="0" fontId="10" fillId="3" borderId="18" xfId="0" applyFont="1" applyFill="1" applyBorder="1" applyAlignment="1">
      <alignment horizontal="center"/>
    </xf>
    <xf numFmtId="0" fontId="10" fillId="3" borderId="19" xfId="0" applyFont="1" applyFill="1" applyBorder="1" applyAlignment="1">
      <alignment horizontal="center"/>
    </xf>
    <xf numFmtId="0" fontId="10" fillId="3" borderId="20" xfId="0" applyFont="1" applyFill="1" applyBorder="1" applyAlignment="1">
      <alignment horizontal="center"/>
    </xf>
  </cellXfs>
  <cellStyles count="5">
    <cellStyle name="Neutral 2" xfId="3" xr:uid="{00000000-0005-0000-0000-000000000000}"/>
    <cellStyle name="Normal" xfId="0" builtinId="0"/>
    <cellStyle name="Normal 2" xfId="1" xr:uid="{00000000-0005-0000-0000-000002000000}"/>
    <cellStyle name="Normal 2 2" xfId="4" xr:uid="{13BA4B88-179B-4EFE-BBC3-C65E19829028}"/>
    <cellStyle name="Percent 2" xfId="2" xr:uid="{00000000-0005-0000-0000-000003000000}"/>
  </cellStyles>
  <dxfs count="6">
    <dxf>
      <fill>
        <patternFill>
          <bgColor theme="9" tint="0.3999450666829432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66CCFF"/>
      <color rgb="FFFFFF99"/>
      <color rgb="FFB9FF8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>
                <a:latin typeface="+mj-lt"/>
              </a:rPr>
              <a:t>Accumulated Mean Diameter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Accumulated Mean Diameter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'Long Plot Data'!$A$13:$A$110</c:f>
              <c:numCache>
                <c:formatCode>General</c:formatCode>
                <c:ptCount val="98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13</c:v>
                </c:pt>
                <c:pt idx="11">
                  <c:v>14</c:v>
                </c:pt>
                <c:pt idx="12">
                  <c:v>15</c:v>
                </c:pt>
                <c:pt idx="13">
                  <c:v>16</c:v>
                </c:pt>
                <c:pt idx="14">
                  <c:v>17</c:v>
                </c:pt>
                <c:pt idx="15">
                  <c:v>18</c:v>
                </c:pt>
                <c:pt idx="16">
                  <c:v>19</c:v>
                </c:pt>
                <c:pt idx="17">
                  <c:v>20</c:v>
                </c:pt>
                <c:pt idx="18">
                  <c:v>21</c:v>
                </c:pt>
                <c:pt idx="19">
                  <c:v>22</c:v>
                </c:pt>
                <c:pt idx="20">
                  <c:v>23</c:v>
                </c:pt>
                <c:pt idx="21">
                  <c:v>24</c:v>
                </c:pt>
                <c:pt idx="22">
                  <c:v>25</c:v>
                </c:pt>
                <c:pt idx="23">
                  <c:v>26</c:v>
                </c:pt>
                <c:pt idx="24">
                  <c:v>27</c:v>
                </c:pt>
                <c:pt idx="25">
                  <c:v>28</c:v>
                </c:pt>
                <c:pt idx="26">
                  <c:v>29</c:v>
                </c:pt>
                <c:pt idx="27">
                  <c:v>30</c:v>
                </c:pt>
                <c:pt idx="28">
                  <c:v>31</c:v>
                </c:pt>
                <c:pt idx="29">
                  <c:v>32</c:v>
                </c:pt>
                <c:pt idx="30">
                  <c:v>33</c:v>
                </c:pt>
                <c:pt idx="31">
                  <c:v>34</c:v>
                </c:pt>
                <c:pt idx="32">
                  <c:v>35</c:v>
                </c:pt>
                <c:pt idx="33">
                  <c:v>36</c:v>
                </c:pt>
                <c:pt idx="34">
                  <c:v>37</c:v>
                </c:pt>
                <c:pt idx="35">
                  <c:v>38</c:v>
                </c:pt>
                <c:pt idx="36">
                  <c:v>39</c:v>
                </c:pt>
                <c:pt idx="37">
                  <c:v>40</c:v>
                </c:pt>
                <c:pt idx="38">
                  <c:v>41</c:v>
                </c:pt>
                <c:pt idx="39">
                  <c:v>42</c:v>
                </c:pt>
                <c:pt idx="40">
                  <c:v>43</c:v>
                </c:pt>
                <c:pt idx="41">
                  <c:v>44</c:v>
                </c:pt>
                <c:pt idx="42">
                  <c:v>45</c:v>
                </c:pt>
                <c:pt idx="43">
                  <c:v>46</c:v>
                </c:pt>
                <c:pt idx="44">
                  <c:v>47</c:v>
                </c:pt>
                <c:pt idx="45">
                  <c:v>48</c:v>
                </c:pt>
                <c:pt idx="46">
                  <c:v>49</c:v>
                </c:pt>
                <c:pt idx="47">
                  <c:v>50</c:v>
                </c:pt>
                <c:pt idx="48">
                  <c:v>51</c:v>
                </c:pt>
                <c:pt idx="49">
                  <c:v>52</c:v>
                </c:pt>
                <c:pt idx="50">
                  <c:v>53</c:v>
                </c:pt>
                <c:pt idx="51">
                  <c:v>54</c:v>
                </c:pt>
                <c:pt idx="52">
                  <c:v>55</c:v>
                </c:pt>
                <c:pt idx="53">
                  <c:v>56</c:v>
                </c:pt>
                <c:pt idx="54">
                  <c:v>57</c:v>
                </c:pt>
                <c:pt idx="55">
                  <c:v>58</c:v>
                </c:pt>
                <c:pt idx="56">
                  <c:v>59</c:v>
                </c:pt>
                <c:pt idx="57">
                  <c:v>60</c:v>
                </c:pt>
                <c:pt idx="58">
                  <c:v>61</c:v>
                </c:pt>
                <c:pt idx="59">
                  <c:v>62</c:v>
                </c:pt>
                <c:pt idx="60">
                  <c:v>63</c:v>
                </c:pt>
                <c:pt idx="61">
                  <c:v>64</c:v>
                </c:pt>
                <c:pt idx="62">
                  <c:v>65</c:v>
                </c:pt>
                <c:pt idx="63">
                  <c:v>66</c:v>
                </c:pt>
                <c:pt idx="64">
                  <c:v>67</c:v>
                </c:pt>
                <c:pt idx="65">
                  <c:v>68</c:v>
                </c:pt>
                <c:pt idx="66">
                  <c:v>69</c:v>
                </c:pt>
                <c:pt idx="67">
                  <c:v>70</c:v>
                </c:pt>
                <c:pt idx="68">
                  <c:v>71</c:v>
                </c:pt>
                <c:pt idx="69">
                  <c:v>72</c:v>
                </c:pt>
                <c:pt idx="70">
                  <c:v>73</c:v>
                </c:pt>
                <c:pt idx="71">
                  <c:v>74</c:v>
                </c:pt>
                <c:pt idx="72">
                  <c:v>75</c:v>
                </c:pt>
                <c:pt idx="73">
                  <c:v>76</c:v>
                </c:pt>
                <c:pt idx="74">
                  <c:v>77</c:v>
                </c:pt>
                <c:pt idx="75">
                  <c:v>78</c:v>
                </c:pt>
                <c:pt idx="76">
                  <c:v>79</c:v>
                </c:pt>
                <c:pt idx="77">
                  <c:v>80</c:v>
                </c:pt>
                <c:pt idx="78">
                  <c:v>81</c:v>
                </c:pt>
                <c:pt idx="79">
                  <c:v>82</c:v>
                </c:pt>
                <c:pt idx="80">
                  <c:v>83</c:v>
                </c:pt>
                <c:pt idx="81">
                  <c:v>84</c:v>
                </c:pt>
                <c:pt idx="82">
                  <c:v>85</c:v>
                </c:pt>
                <c:pt idx="83">
                  <c:v>86</c:v>
                </c:pt>
                <c:pt idx="84">
                  <c:v>87</c:v>
                </c:pt>
                <c:pt idx="85">
                  <c:v>88</c:v>
                </c:pt>
                <c:pt idx="86">
                  <c:v>89</c:v>
                </c:pt>
                <c:pt idx="87">
                  <c:v>90</c:v>
                </c:pt>
                <c:pt idx="88">
                  <c:v>91</c:v>
                </c:pt>
                <c:pt idx="89">
                  <c:v>92</c:v>
                </c:pt>
                <c:pt idx="90">
                  <c:v>93</c:v>
                </c:pt>
                <c:pt idx="91">
                  <c:v>94</c:v>
                </c:pt>
                <c:pt idx="92">
                  <c:v>95</c:v>
                </c:pt>
                <c:pt idx="93">
                  <c:v>96</c:v>
                </c:pt>
                <c:pt idx="94">
                  <c:v>97</c:v>
                </c:pt>
                <c:pt idx="95">
                  <c:v>98</c:v>
                </c:pt>
                <c:pt idx="96">
                  <c:v>99</c:v>
                </c:pt>
                <c:pt idx="97">
                  <c:v>100</c:v>
                </c:pt>
              </c:numCache>
            </c:numRef>
          </c:xVal>
          <c:yVal>
            <c:numRef>
              <c:f>'Long Plot Data'!$R$13:$R$110</c:f>
              <c:numCache>
                <c:formatCode>0.0</c:formatCode>
                <c:ptCount val="9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5A6-4340-9FDC-E3B35C045F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334528"/>
        <c:axId val="51648768"/>
      </c:scatterChart>
      <c:valAx>
        <c:axId val="513345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648768"/>
        <c:crosses val="autoZero"/>
        <c:crossBetween val="midCat"/>
      </c:valAx>
      <c:valAx>
        <c:axId val="516487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33452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CV in Diameter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'Long Plot Data'!$A$13:$A$110</c:f>
              <c:numCache>
                <c:formatCode>General</c:formatCode>
                <c:ptCount val="98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13</c:v>
                </c:pt>
                <c:pt idx="11">
                  <c:v>14</c:v>
                </c:pt>
                <c:pt idx="12">
                  <c:v>15</c:v>
                </c:pt>
                <c:pt idx="13">
                  <c:v>16</c:v>
                </c:pt>
                <c:pt idx="14">
                  <c:v>17</c:v>
                </c:pt>
                <c:pt idx="15">
                  <c:v>18</c:v>
                </c:pt>
                <c:pt idx="16">
                  <c:v>19</c:v>
                </c:pt>
                <c:pt idx="17">
                  <c:v>20</c:v>
                </c:pt>
                <c:pt idx="18">
                  <c:v>21</c:v>
                </c:pt>
                <c:pt idx="19">
                  <c:v>22</c:v>
                </c:pt>
                <c:pt idx="20">
                  <c:v>23</c:v>
                </c:pt>
                <c:pt idx="21">
                  <c:v>24</c:v>
                </c:pt>
                <c:pt idx="22">
                  <c:v>25</c:v>
                </c:pt>
                <c:pt idx="23">
                  <c:v>26</c:v>
                </c:pt>
                <c:pt idx="24">
                  <c:v>27</c:v>
                </c:pt>
                <c:pt idx="25">
                  <c:v>28</c:v>
                </c:pt>
                <c:pt idx="26">
                  <c:v>29</c:v>
                </c:pt>
                <c:pt idx="27">
                  <c:v>30</c:v>
                </c:pt>
                <c:pt idx="28">
                  <c:v>31</c:v>
                </c:pt>
                <c:pt idx="29">
                  <c:v>32</c:v>
                </c:pt>
                <c:pt idx="30">
                  <c:v>33</c:v>
                </c:pt>
                <c:pt idx="31">
                  <c:v>34</c:v>
                </c:pt>
                <c:pt idx="32">
                  <c:v>35</c:v>
                </c:pt>
                <c:pt idx="33">
                  <c:v>36</c:v>
                </c:pt>
                <c:pt idx="34">
                  <c:v>37</c:v>
                </c:pt>
                <c:pt idx="35">
                  <c:v>38</c:v>
                </c:pt>
                <c:pt idx="36">
                  <c:v>39</c:v>
                </c:pt>
                <c:pt idx="37">
                  <c:v>40</c:v>
                </c:pt>
                <c:pt idx="38">
                  <c:v>41</c:v>
                </c:pt>
                <c:pt idx="39">
                  <c:v>42</c:v>
                </c:pt>
                <c:pt idx="40">
                  <c:v>43</c:v>
                </c:pt>
                <c:pt idx="41">
                  <c:v>44</c:v>
                </c:pt>
                <c:pt idx="42">
                  <c:v>45</c:v>
                </c:pt>
                <c:pt idx="43">
                  <c:v>46</c:v>
                </c:pt>
                <c:pt idx="44">
                  <c:v>47</c:v>
                </c:pt>
                <c:pt idx="45">
                  <c:v>48</c:v>
                </c:pt>
                <c:pt idx="46">
                  <c:v>49</c:v>
                </c:pt>
                <c:pt idx="47">
                  <c:v>50</c:v>
                </c:pt>
                <c:pt idx="48">
                  <c:v>51</c:v>
                </c:pt>
                <c:pt idx="49">
                  <c:v>52</c:v>
                </c:pt>
                <c:pt idx="50">
                  <c:v>53</c:v>
                </c:pt>
                <c:pt idx="51">
                  <c:v>54</c:v>
                </c:pt>
                <c:pt idx="52">
                  <c:v>55</c:v>
                </c:pt>
                <c:pt idx="53">
                  <c:v>56</c:v>
                </c:pt>
                <c:pt idx="54">
                  <c:v>57</c:v>
                </c:pt>
                <c:pt idx="55">
                  <c:v>58</c:v>
                </c:pt>
                <c:pt idx="56">
                  <c:v>59</c:v>
                </c:pt>
                <c:pt idx="57">
                  <c:v>60</c:v>
                </c:pt>
                <c:pt idx="58">
                  <c:v>61</c:v>
                </c:pt>
                <c:pt idx="59">
                  <c:v>62</c:v>
                </c:pt>
                <c:pt idx="60">
                  <c:v>63</c:v>
                </c:pt>
                <c:pt idx="61">
                  <c:v>64</c:v>
                </c:pt>
                <c:pt idx="62">
                  <c:v>65</c:v>
                </c:pt>
                <c:pt idx="63">
                  <c:v>66</c:v>
                </c:pt>
                <c:pt idx="64">
                  <c:v>67</c:v>
                </c:pt>
                <c:pt idx="65">
                  <c:v>68</c:v>
                </c:pt>
                <c:pt idx="66">
                  <c:v>69</c:v>
                </c:pt>
                <c:pt idx="67">
                  <c:v>70</c:v>
                </c:pt>
                <c:pt idx="68">
                  <c:v>71</c:v>
                </c:pt>
                <c:pt idx="69">
                  <c:v>72</c:v>
                </c:pt>
                <c:pt idx="70">
                  <c:v>73</c:v>
                </c:pt>
                <c:pt idx="71">
                  <c:v>74</c:v>
                </c:pt>
                <c:pt idx="72">
                  <c:v>75</c:v>
                </c:pt>
                <c:pt idx="73">
                  <c:v>76</c:v>
                </c:pt>
                <c:pt idx="74">
                  <c:v>77</c:v>
                </c:pt>
                <c:pt idx="75">
                  <c:v>78</c:v>
                </c:pt>
                <c:pt idx="76">
                  <c:v>79</c:v>
                </c:pt>
                <c:pt idx="77">
                  <c:v>80</c:v>
                </c:pt>
                <c:pt idx="78">
                  <c:v>81</c:v>
                </c:pt>
                <c:pt idx="79">
                  <c:v>82</c:v>
                </c:pt>
                <c:pt idx="80">
                  <c:v>83</c:v>
                </c:pt>
                <c:pt idx="81">
                  <c:v>84</c:v>
                </c:pt>
                <c:pt idx="82">
                  <c:v>85</c:v>
                </c:pt>
                <c:pt idx="83">
                  <c:v>86</c:v>
                </c:pt>
                <c:pt idx="84">
                  <c:v>87</c:v>
                </c:pt>
                <c:pt idx="85">
                  <c:v>88</c:v>
                </c:pt>
                <c:pt idx="86">
                  <c:v>89</c:v>
                </c:pt>
                <c:pt idx="87">
                  <c:v>90</c:v>
                </c:pt>
                <c:pt idx="88">
                  <c:v>91</c:v>
                </c:pt>
                <c:pt idx="89">
                  <c:v>92</c:v>
                </c:pt>
                <c:pt idx="90">
                  <c:v>93</c:v>
                </c:pt>
                <c:pt idx="91">
                  <c:v>94</c:v>
                </c:pt>
                <c:pt idx="92">
                  <c:v>95</c:v>
                </c:pt>
                <c:pt idx="93">
                  <c:v>96</c:v>
                </c:pt>
                <c:pt idx="94">
                  <c:v>97</c:v>
                </c:pt>
                <c:pt idx="95">
                  <c:v>98</c:v>
                </c:pt>
                <c:pt idx="96">
                  <c:v>99</c:v>
                </c:pt>
                <c:pt idx="97">
                  <c:v>100</c:v>
                </c:pt>
              </c:numCache>
            </c:numRef>
          </c:xVal>
          <c:yVal>
            <c:numRef>
              <c:f>'Long Plot Data'!$V$13:$V$110</c:f>
              <c:numCache>
                <c:formatCode>0.000</c:formatCode>
                <c:ptCount val="9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0C0-43A0-9E79-0D7A5221A3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697536"/>
        <c:axId val="51700480"/>
      </c:scatterChart>
      <c:valAx>
        <c:axId val="516975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endParaRPr lang="en-US"/>
          </a:p>
        </c:txPr>
        <c:crossAx val="51700480"/>
        <c:crosses val="autoZero"/>
        <c:crossBetween val="midCat"/>
      </c:valAx>
      <c:valAx>
        <c:axId val="517004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endParaRPr lang="en-US"/>
          </a:p>
        </c:txPr>
        <c:crossAx val="5169753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+mj-lt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Biomass tC/ha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'Long Plot Data'!$A$14:$A$110</c:f>
              <c:numCache>
                <c:formatCode>General</c:formatCode>
                <c:ptCount val="97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13</c:v>
                </c:pt>
                <c:pt idx="10">
                  <c:v>14</c:v>
                </c:pt>
                <c:pt idx="11">
                  <c:v>15</c:v>
                </c:pt>
                <c:pt idx="12">
                  <c:v>16</c:v>
                </c:pt>
                <c:pt idx="13">
                  <c:v>17</c:v>
                </c:pt>
                <c:pt idx="14">
                  <c:v>18</c:v>
                </c:pt>
                <c:pt idx="15">
                  <c:v>19</c:v>
                </c:pt>
                <c:pt idx="16">
                  <c:v>20</c:v>
                </c:pt>
                <c:pt idx="17">
                  <c:v>21</c:v>
                </c:pt>
                <c:pt idx="18">
                  <c:v>22</c:v>
                </c:pt>
                <c:pt idx="19">
                  <c:v>23</c:v>
                </c:pt>
                <c:pt idx="20">
                  <c:v>24</c:v>
                </c:pt>
                <c:pt idx="21">
                  <c:v>25</c:v>
                </c:pt>
                <c:pt idx="22">
                  <c:v>26</c:v>
                </c:pt>
                <c:pt idx="23">
                  <c:v>27</c:v>
                </c:pt>
                <c:pt idx="24">
                  <c:v>28</c:v>
                </c:pt>
                <c:pt idx="25">
                  <c:v>29</c:v>
                </c:pt>
                <c:pt idx="26">
                  <c:v>30</c:v>
                </c:pt>
                <c:pt idx="27">
                  <c:v>31</c:v>
                </c:pt>
                <c:pt idx="28">
                  <c:v>32</c:v>
                </c:pt>
                <c:pt idx="29">
                  <c:v>33</c:v>
                </c:pt>
                <c:pt idx="30">
                  <c:v>34</c:v>
                </c:pt>
                <c:pt idx="31">
                  <c:v>35</c:v>
                </c:pt>
                <c:pt idx="32">
                  <c:v>36</c:v>
                </c:pt>
                <c:pt idx="33">
                  <c:v>37</c:v>
                </c:pt>
                <c:pt idx="34">
                  <c:v>38</c:v>
                </c:pt>
                <c:pt idx="35">
                  <c:v>39</c:v>
                </c:pt>
                <c:pt idx="36">
                  <c:v>40</c:v>
                </c:pt>
                <c:pt idx="37">
                  <c:v>41</c:v>
                </c:pt>
                <c:pt idx="38">
                  <c:v>42</c:v>
                </c:pt>
                <c:pt idx="39">
                  <c:v>43</c:v>
                </c:pt>
                <c:pt idx="40">
                  <c:v>44</c:v>
                </c:pt>
                <c:pt idx="41">
                  <c:v>45</c:v>
                </c:pt>
                <c:pt idx="42">
                  <c:v>46</c:v>
                </c:pt>
                <c:pt idx="43">
                  <c:v>47</c:v>
                </c:pt>
                <c:pt idx="44">
                  <c:v>48</c:v>
                </c:pt>
                <c:pt idx="45">
                  <c:v>49</c:v>
                </c:pt>
                <c:pt idx="46">
                  <c:v>50</c:v>
                </c:pt>
                <c:pt idx="47">
                  <c:v>51</c:v>
                </c:pt>
                <c:pt idx="48">
                  <c:v>52</c:v>
                </c:pt>
                <c:pt idx="49">
                  <c:v>53</c:v>
                </c:pt>
                <c:pt idx="50">
                  <c:v>54</c:v>
                </c:pt>
                <c:pt idx="51">
                  <c:v>55</c:v>
                </c:pt>
                <c:pt idx="52">
                  <c:v>56</c:v>
                </c:pt>
                <c:pt idx="53">
                  <c:v>57</c:v>
                </c:pt>
                <c:pt idx="54">
                  <c:v>58</c:v>
                </c:pt>
                <c:pt idx="55">
                  <c:v>59</c:v>
                </c:pt>
                <c:pt idx="56">
                  <c:v>60</c:v>
                </c:pt>
                <c:pt idx="57">
                  <c:v>61</c:v>
                </c:pt>
                <c:pt idx="58">
                  <c:v>62</c:v>
                </c:pt>
                <c:pt idx="59">
                  <c:v>63</c:v>
                </c:pt>
                <c:pt idx="60">
                  <c:v>64</c:v>
                </c:pt>
                <c:pt idx="61">
                  <c:v>65</c:v>
                </c:pt>
                <c:pt idx="62">
                  <c:v>66</c:v>
                </c:pt>
                <c:pt idx="63">
                  <c:v>67</c:v>
                </c:pt>
                <c:pt idx="64">
                  <c:v>68</c:v>
                </c:pt>
                <c:pt idx="65">
                  <c:v>69</c:v>
                </c:pt>
                <c:pt idx="66">
                  <c:v>70</c:v>
                </c:pt>
                <c:pt idx="67">
                  <c:v>71</c:v>
                </c:pt>
                <c:pt idx="68">
                  <c:v>72</c:v>
                </c:pt>
                <c:pt idx="69">
                  <c:v>73</c:v>
                </c:pt>
                <c:pt idx="70">
                  <c:v>74</c:v>
                </c:pt>
                <c:pt idx="71">
                  <c:v>75</c:v>
                </c:pt>
                <c:pt idx="72">
                  <c:v>76</c:v>
                </c:pt>
                <c:pt idx="73">
                  <c:v>77</c:v>
                </c:pt>
                <c:pt idx="74">
                  <c:v>78</c:v>
                </c:pt>
                <c:pt idx="75">
                  <c:v>79</c:v>
                </c:pt>
                <c:pt idx="76">
                  <c:v>80</c:v>
                </c:pt>
                <c:pt idx="77">
                  <c:v>81</c:v>
                </c:pt>
                <c:pt idx="78">
                  <c:v>82</c:v>
                </c:pt>
                <c:pt idx="79">
                  <c:v>83</c:v>
                </c:pt>
                <c:pt idx="80">
                  <c:v>84</c:v>
                </c:pt>
                <c:pt idx="81">
                  <c:v>85</c:v>
                </c:pt>
                <c:pt idx="82">
                  <c:v>86</c:v>
                </c:pt>
                <c:pt idx="83">
                  <c:v>87</c:v>
                </c:pt>
                <c:pt idx="84">
                  <c:v>88</c:v>
                </c:pt>
                <c:pt idx="85">
                  <c:v>89</c:v>
                </c:pt>
                <c:pt idx="86">
                  <c:v>90</c:v>
                </c:pt>
                <c:pt idx="87">
                  <c:v>91</c:v>
                </c:pt>
                <c:pt idx="88">
                  <c:v>92</c:v>
                </c:pt>
                <c:pt idx="89">
                  <c:v>93</c:v>
                </c:pt>
                <c:pt idx="90">
                  <c:v>94</c:v>
                </c:pt>
                <c:pt idx="91">
                  <c:v>95</c:v>
                </c:pt>
                <c:pt idx="92">
                  <c:v>96</c:v>
                </c:pt>
                <c:pt idx="93">
                  <c:v>97</c:v>
                </c:pt>
                <c:pt idx="94">
                  <c:v>98</c:v>
                </c:pt>
                <c:pt idx="95">
                  <c:v>99</c:v>
                </c:pt>
                <c:pt idx="96">
                  <c:v>100</c:v>
                </c:pt>
              </c:numCache>
            </c:numRef>
          </c:xVal>
          <c:yVal>
            <c:numRef>
              <c:f>'Long Plot Data'!$X$14:$X$110</c:f>
              <c:numCache>
                <c:formatCode>0.0</c:formatCode>
                <c:ptCount val="9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30C-4693-BCC5-20DC8E4C1F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2064640"/>
        <c:axId val="52067328"/>
      </c:scatterChart>
      <c:valAx>
        <c:axId val="520646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endParaRPr lang="en-US"/>
          </a:p>
        </c:txPr>
        <c:crossAx val="52067328"/>
        <c:crosses val="autoZero"/>
        <c:crossBetween val="midCat"/>
      </c:valAx>
      <c:valAx>
        <c:axId val="520673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endParaRPr lang="en-US"/>
          </a:p>
        </c:txPr>
        <c:crossAx val="5206464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+mj-lt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r>
              <a:rPr lang="en-US"/>
              <a:t>Biomass</a:t>
            </a:r>
            <a:r>
              <a:rPr lang="en-US" baseline="0"/>
              <a:t> </a:t>
            </a:r>
            <a:r>
              <a:rPr lang="en-US"/>
              <a:t>Probability SE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9.5287342813491591E-2"/>
          <c:y val="0.19393464052287585"/>
          <c:w val="0.84647053446677378"/>
          <c:h val="0.68476722762595854"/>
        </c:manualLayout>
      </c:layout>
      <c:scatterChart>
        <c:scatterStyle val="lineMarker"/>
        <c:varyColors val="0"/>
        <c:ser>
          <c:idx val="0"/>
          <c:order val="0"/>
          <c:tx>
            <c:v>Probability SE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'Long Plot Data'!$A$14:$A$110</c:f>
              <c:numCache>
                <c:formatCode>General</c:formatCode>
                <c:ptCount val="97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13</c:v>
                </c:pt>
                <c:pt idx="10">
                  <c:v>14</c:v>
                </c:pt>
                <c:pt idx="11">
                  <c:v>15</c:v>
                </c:pt>
                <c:pt idx="12">
                  <c:v>16</c:v>
                </c:pt>
                <c:pt idx="13">
                  <c:v>17</c:v>
                </c:pt>
                <c:pt idx="14">
                  <c:v>18</c:v>
                </c:pt>
                <c:pt idx="15">
                  <c:v>19</c:v>
                </c:pt>
                <c:pt idx="16">
                  <c:v>20</c:v>
                </c:pt>
                <c:pt idx="17">
                  <c:v>21</c:v>
                </c:pt>
                <c:pt idx="18">
                  <c:v>22</c:v>
                </c:pt>
                <c:pt idx="19">
                  <c:v>23</c:v>
                </c:pt>
                <c:pt idx="20">
                  <c:v>24</c:v>
                </c:pt>
                <c:pt idx="21">
                  <c:v>25</c:v>
                </c:pt>
                <c:pt idx="22">
                  <c:v>26</c:v>
                </c:pt>
                <c:pt idx="23">
                  <c:v>27</c:v>
                </c:pt>
                <c:pt idx="24">
                  <c:v>28</c:v>
                </c:pt>
                <c:pt idx="25">
                  <c:v>29</c:v>
                </c:pt>
                <c:pt idx="26">
                  <c:v>30</c:v>
                </c:pt>
                <c:pt idx="27">
                  <c:v>31</c:v>
                </c:pt>
                <c:pt idx="28">
                  <c:v>32</c:v>
                </c:pt>
                <c:pt idx="29">
                  <c:v>33</c:v>
                </c:pt>
                <c:pt idx="30">
                  <c:v>34</c:v>
                </c:pt>
                <c:pt idx="31">
                  <c:v>35</c:v>
                </c:pt>
                <c:pt idx="32">
                  <c:v>36</c:v>
                </c:pt>
                <c:pt idx="33">
                  <c:v>37</c:v>
                </c:pt>
                <c:pt idx="34">
                  <c:v>38</c:v>
                </c:pt>
                <c:pt idx="35">
                  <c:v>39</c:v>
                </c:pt>
                <c:pt idx="36">
                  <c:v>40</c:v>
                </c:pt>
                <c:pt idx="37">
                  <c:v>41</c:v>
                </c:pt>
                <c:pt idx="38">
                  <c:v>42</c:v>
                </c:pt>
                <c:pt idx="39">
                  <c:v>43</c:v>
                </c:pt>
                <c:pt idx="40">
                  <c:v>44</c:v>
                </c:pt>
                <c:pt idx="41">
                  <c:v>45</c:v>
                </c:pt>
                <c:pt idx="42">
                  <c:v>46</c:v>
                </c:pt>
                <c:pt idx="43">
                  <c:v>47</c:v>
                </c:pt>
                <c:pt idx="44">
                  <c:v>48</c:v>
                </c:pt>
                <c:pt idx="45">
                  <c:v>49</c:v>
                </c:pt>
                <c:pt idx="46">
                  <c:v>50</c:v>
                </c:pt>
                <c:pt idx="47">
                  <c:v>51</c:v>
                </c:pt>
                <c:pt idx="48">
                  <c:v>52</c:v>
                </c:pt>
                <c:pt idx="49">
                  <c:v>53</c:v>
                </c:pt>
                <c:pt idx="50">
                  <c:v>54</c:v>
                </c:pt>
                <c:pt idx="51">
                  <c:v>55</c:v>
                </c:pt>
                <c:pt idx="52">
                  <c:v>56</c:v>
                </c:pt>
                <c:pt idx="53">
                  <c:v>57</c:v>
                </c:pt>
                <c:pt idx="54">
                  <c:v>58</c:v>
                </c:pt>
                <c:pt idx="55">
                  <c:v>59</c:v>
                </c:pt>
                <c:pt idx="56">
                  <c:v>60</c:v>
                </c:pt>
                <c:pt idx="57">
                  <c:v>61</c:v>
                </c:pt>
                <c:pt idx="58">
                  <c:v>62</c:v>
                </c:pt>
                <c:pt idx="59">
                  <c:v>63</c:v>
                </c:pt>
                <c:pt idx="60">
                  <c:v>64</c:v>
                </c:pt>
                <c:pt idx="61">
                  <c:v>65</c:v>
                </c:pt>
                <c:pt idx="62">
                  <c:v>66</c:v>
                </c:pt>
                <c:pt idx="63">
                  <c:v>67</c:v>
                </c:pt>
                <c:pt idx="64">
                  <c:v>68</c:v>
                </c:pt>
                <c:pt idx="65">
                  <c:v>69</c:v>
                </c:pt>
                <c:pt idx="66">
                  <c:v>70</c:v>
                </c:pt>
                <c:pt idx="67">
                  <c:v>71</c:v>
                </c:pt>
                <c:pt idx="68">
                  <c:v>72</c:v>
                </c:pt>
                <c:pt idx="69">
                  <c:v>73</c:v>
                </c:pt>
                <c:pt idx="70">
                  <c:v>74</c:v>
                </c:pt>
                <c:pt idx="71">
                  <c:v>75</c:v>
                </c:pt>
                <c:pt idx="72">
                  <c:v>76</c:v>
                </c:pt>
                <c:pt idx="73">
                  <c:v>77</c:v>
                </c:pt>
                <c:pt idx="74">
                  <c:v>78</c:v>
                </c:pt>
                <c:pt idx="75">
                  <c:v>79</c:v>
                </c:pt>
                <c:pt idx="76">
                  <c:v>80</c:v>
                </c:pt>
                <c:pt idx="77">
                  <c:v>81</c:v>
                </c:pt>
                <c:pt idx="78">
                  <c:v>82</c:v>
                </c:pt>
                <c:pt idx="79">
                  <c:v>83</c:v>
                </c:pt>
                <c:pt idx="80">
                  <c:v>84</c:v>
                </c:pt>
                <c:pt idx="81">
                  <c:v>85</c:v>
                </c:pt>
                <c:pt idx="82">
                  <c:v>86</c:v>
                </c:pt>
                <c:pt idx="83">
                  <c:v>87</c:v>
                </c:pt>
                <c:pt idx="84">
                  <c:v>88</c:v>
                </c:pt>
                <c:pt idx="85">
                  <c:v>89</c:v>
                </c:pt>
                <c:pt idx="86">
                  <c:v>90</c:v>
                </c:pt>
                <c:pt idx="87">
                  <c:v>91</c:v>
                </c:pt>
                <c:pt idx="88">
                  <c:v>92</c:v>
                </c:pt>
                <c:pt idx="89">
                  <c:v>93</c:v>
                </c:pt>
                <c:pt idx="90">
                  <c:v>94</c:v>
                </c:pt>
                <c:pt idx="91">
                  <c:v>95</c:v>
                </c:pt>
                <c:pt idx="92">
                  <c:v>96</c:v>
                </c:pt>
                <c:pt idx="93">
                  <c:v>97</c:v>
                </c:pt>
                <c:pt idx="94">
                  <c:v>98</c:v>
                </c:pt>
                <c:pt idx="95">
                  <c:v>99</c:v>
                </c:pt>
                <c:pt idx="96">
                  <c:v>100</c:v>
                </c:pt>
              </c:numCache>
            </c:numRef>
          </c:xVal>
          <c:yVal>
            <c:numRef>
              <c:f>'Long Plot Data'!$AD$14:$AD$6110</c:f>
              <c:numCache>
                <c:formatCode>0.00</c:formatCode>
                <c:ptCount val="609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913-4AA8-AE4C-758637AE17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2095616"/>
        <c:axId val="53290496"/>
      </c:scatterChart>
      <c:valAx>
        <c:axId val="520956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endParaRPr lang="en-US"/>
          </a:p>
        </c:txPr>
        <c:crossAx val="53290496"/>
        <c:crosses val="autoZero"/>
        <c:crossBetween val="midCat"/>
      </c:valAx>
      <c:valAx>
        <c:axId val="532904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endParaRPr lang="en-US"/>
          </a:p>
        </c:txPr>
        <c:crossAx val="5209561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+mj-lt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76200</xdr:colOff>
      <xdr:row>112</xdr:row>
      <xdr:rowOff>171450</xdr:rowOff>
    </xdr:from>
    <xdr:to>
      <xdr:col>8</xdr:col>
      <xdr:colOff>333375</xdr:colOff>
      <xdr:row>125</xdr:row>
      <xdr:rowOff>171450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1057276</xdr:colOff>
      <xdr:row>112</xdr:row>
      <xdr:rowOff>190499</xdr:rowOff>
    </xdr:from>
    <xdr:to>
      <xdr:col>13</xdr:col>
      <xdr:colOff>28576</xdr:colOff>
      <xdr:row>125</xdr:row>
      <xdr:rowOff>180974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990600</xdr:colOff>
      <xdr:row>126</xdr:row>
      <xdr:rowOff>180975</xdr:rowOff>
    </xdr:from>
    <xdr:to>
      <xdr:col>12</xdr:col>
      <xdr:colOff>971550</xdr:colOff>
      <xdr:row>139</xdr:row>
      <xdr:rowOff>171450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85725</xdr:colOff>
      <xdr:row>126</xdr:row>
      <xdr:rowOff>180975</xdr:rowOff>
    </xdr:from>
    <xdr:to>
      <xdr:col>8</xdr:col>
      <xdr:colOff>352425</xdr:colOff>
      <xdr:row>139</xdr:row>
      <xdr:rowOff>133350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7"/>
  <sheetViews>
    <sheetView topLeftCell="B1" workbookViewId="0">
      <selection activeCell="D18" sqref="D18"/>
    </sheetView>
  </sheetViews>
  <sheetFormatPr defaultColWidth="9.140625" defaultRowHeight="15" customHeight="1" x14ac:dyDescent="0.2"/>
  <cols>
    <col min="1" max="1" width="21.140625" style="40" customWidth="1"/>
    <col min="2" max="2" width="9.140625" style="40"/>
    <col min="3" max="3" width="18.42578125" style="40" customWidth="1"/>
    <col min="4" max="4" width="18.28515625" style="40" customWidth="1"/>
    <col min="5" max="5" width="9.140625" style="40"/>
    <col min="6" max="6" width="20.7109375" style="40" customWidth="1"/>
    <col min="7" max="7" width="22.7109375" style="40" customWidth="1"/>
    <col min="8" max="8" width="18.5703125" style="40" customWidth="1"/>
    <col min="9" max="16384" width="9.140625" style="40"/>
  </cols>
  <sheetData>
    <row r="1" spans="1:8" ht="15" customHeight="1" x14ac:dyDescent="0.2">
      <c r="A1" s="37" t="s">
        <v>0</v>
      </c>
      <c r="B1" s="38"/>
      <c r="C1" s="38"/>
      <c r="D1" s="38"/>
      <c r="E1" s="38"/>
      <c r="F1" s="38"/>
      <c r="G1" s="38"/>
      <c r="H1" s="38"/>
    </row>
    <row r="2" spans="1:8" ht="15" customHeight="1" x14ac:dyDescent="0.2">
      <c r="A2" s="37" t="s">
        <v>186</v>
      </c>
      <c r="B2" s="38"/>
      <c r="C2" s="38"/>
      <c r="D2" s="38"/>
      <c r="E2" s="38"/>
      <c r="F2" s="38"/>
      <c r="G2" s="38"/>
      <c r="H2" s="38"/>
    </row>
    <row r="3" spans="1:8" s="98" customFormat="1" ht="30" customHeight="1" x14ac:dyDescent="0.2">
      <c r="A3" s="97"/>
      <c r="B3" s="97" t="s">
        <v>187</v>
      </c>
      <c r="C3" s="97" t="s">
        <v>188</v>
      </c>
      <c r="D3" s="97" t="s">
        <v>189</v>
      </c>
      <c r="E3" s="97" t="s">
        <v>190</v>
      </c>
      <c r="F3" s="97" t="s">
        <v>191</v>
      </c>
      <c r="G3" s="97" t="s">
        <v>192</v>
      </c>
      <c r="H3" s="97" t="s">
        <v>193</v>
      </c>
    </row>
    <row r="4" spans="1:8" ht="15" customHeight="1" x14ac:dyDescent="0.2">
      <c r="A4" s="40" t="s">
        <v>194</v>
      </c>
      <c r="B4" s="40" t="str">
        <f>_xlfn.CONCAT('Plot Data'!B6," ",'Plot Data'!B11)</f>
        <v xml:space="preserve"> </v>
      </c>
      <c r="C4" s="40">
        <f>'Long Plot Data'!S5</f>
        <v>0</v>
      </c>
      <c r="D4" s="40">
        <f>'Long Plot Data'!T5</f>
        <v>0</v>
      </c>
      <c r="E4" s="40">
        <f>'Long Plot Data'!I6</f>
        <v>0</v>
      </c>
      <c r="F4" s="40" t="e">
        <f>C4/E4</f>
        <v>#DIV/0!</v>
      </c>
      <c r="G4" s="40" t="e">
        <f>D4/E4</f>
        <v>#DIV/0!</v>
      </c>
      <c r="H4" s="40">
        <f>C4+D4</f>
        <v>0</v>
      </c>
    </row>
    <row r="5" spans="1:8" ht="15" customHeight="1" x14ac:dyDescent="0.2">
      <c r="A5" s="40" t="s">
        <v>194</v>
      </c>
      <c r="F5" s="40" t="e">
        <f t="shared" ref="F5:F7" si="0">C5/E5</f>
        <v>#DIV/0!</v>
      </c>
      <c r="G5" s="40" t="e">
        <f t="shared" ref="G5:G7" si="1">D5/E5</f>
        <v>#DIV/0!</v>
      </c>
      <c r="H5" s="40">
        <f t="shared" ref="H5:H7" si="2">C5+D5</f>
        <v>0</v>
      </c>
    </row>
    <row r="6" spans="1:8" ht="15" customHeight="1" x14ac:dyDescent="0.2">
      <c r="A6" s="40" t="s">
        <v>194</v>
      </c>
      <c r="F6" s="40" t="e">
        <f t="shared" si="0"/>
        <v>#DIV/0!</v>
      </c>
      <c r="G6" s="40" t="e">
        <f t="shared" si="1"/>
        <v>#DIV/0!</v>
      </c>
      <c r="H6" s="40">
        <f t="shared" si="2"/>
        <v>0</v>
      </c>
    </row>
    <row r="7" spans="1:8" ht="15" customHeight="1" x14ac:dyDescent="0.2">
      <c r="A7" s="40" t="s">
        <v>194</v>
      </c>
      <c r="F7" s="40" t="e">
        <f t="shared" si="0"/>
        <v>#DIV/0!</v>
      </c>
      <c r="G7" s="40" t="e">
        <f t="shared" si="1"/>
        <v>#DIV/0!</v>
      </c>
      <c r="H7" s="40">
        <f t="shared" si="2"/>
        <v>0</v>
      </c>
    </row>
    <row r="8" spans="1:8" ht="15" customHeight="1" x14ac:dyDescent="0.2">
      <c r="A8" s="123"/>
      <c r="B8" s="123"/>
      <c r="C8" s="123"/>
      <c r="D8" s="123"/>
      <c r="E8" s="123" t="s">
        <v>195</v>
      </c>
      <c r="F8" s="123" t="e">
        <f>AVERAGE(F4:F7)</f>
        <v>#DIV/0!</v>
      </c>
      <c r="G8" s="123" t="e">
        <f>AVERAGE(G4:G7)</f>
        <v>#DIV/0!</v>
      </c>
      <c r="H8" s="123">
        <f>AVERAGE(H4:H7)</f>
        <v>0</v>
      </c>
    </row>
    <row r="9" spans="1:8" ht="15" customHeight="1" x14ac:dyDescent="0.2">
      <c r="A9" s="123"/>
      <c r="B9" s="123"/>
      <c r="C9" s="123"/>
      <c r="D9" s="123"/>
      <c r="E9" s="123" t="s">
        <v>196</v>
      </c>
      <c r="F9" s="123" t="e">
        <f>STDEV(F4:F7)</f>
        <v>#DIV/0!</v>
      </c>
      <c r="G9" s="123" t="e">
        <f t="shared" ref="G9:H9" si="3">STDEV(G4:G7)</f>
        <v>#DIV/0!</v>
      </c>
      <c r="H9" s="123">
        <f t="shared" si="3"/>
        <v>0</v>
      </c>
    </row>
    <row r="10" spans="1:8" ht="15" customHeight="1" x14ac:dyDescent="0.2">
      <c r="A10" s="123"/>
      <c r="B10" s="123"/>
      <c r="C10" s="123"/>
      <c r="D10" s="123"/>
      <c r="E10" s="123" t="s">
        <v>197</v>
      </c>
      <c r="F10" s="123" t="e">
        <f>F9/2</f>
        <v>#DIV/0!</v>
      </c>
      <c r="G10" s="123" t="e">
        <f t="shared" ref="G10:H10" si="4">G9/2</f>
        <v>#DIV/0!</v>
      </c>
      <c r="H10" s="123">
        <f t="shared" si="4"/>
        <v>0</v>
      </c>
    </row>
    <row r="11" spans="1:8" ht="15" customHeight="1" x14ac:dyDescent="0.2">
      <c r="A11" s="40" t="s">
        <v>198</v>
      </c>
      <c r="C11" s="41"/>
      <c r="D11" s="41"/>
      <c r="E11" s="41"/>
      <c r="F11" s="41" t="e">
        <f>C11/E11</f>
        <v>#DIV/0!</v>
      </c>
      <c r="G11" s="41" t="e">
        <f>D11/E11</f>
        <v>#DIV/0!</v>
      </c>
      <c r="H11" s="41">
        <f>C11+D11</f>
        <v>0</v>
      </c>
    </row>
    <row r="12" spans="1:8" ht="15" customHeight="1" x14ac:dyDescent="0.2">
      <c r="A12" s="40" t="s">
        <v>199</v>
      </c>
      <c r="C12" s="41"/>
      <c r="D12" s="41"/>
      <c r="E12" s="41"/>
      <c r="F12" s="41" t="e">
        <f t="shared" ref="F12:F13" si="5">C12/E12</f>
        <v>#DIV/0!</v>
      </c>
      <c r="G12" s="41" t="e">
        <f t="shared" ref="G12:G14" si="6">D12/E12</f>
        <v>#DIV/0!</v>
      </c>
      <c r="H12" s="41">
        <f t="shared" ref="H12:H14" si="7">C12+D12</f>
        <v>0</v>
      </c>
    </row>
    <row r="13" spans="1:8" ht="15" customHeight="1" x14ac:dyDescent="0.2">
      <c r="A13" s="40" t="s">
        <v>199</v>
      </c>
      <c r="C13" s="41"/>
      <c r="D13" s="41"/>
      <c r="E13" s="41"/>
      <c r="F13" s="41" t="e">
        <f t="shared" si="5"/>
        <v>#DIV/0!</v>
      </c>
      <c r="G13" s="41" t="e">
        <f t="shared" si="6"/>
        <v>#DIV/0!</v>
      </c>
      <c r="H13" s="41">
        <f t="shared" si="7"/>
        <v>0</v>
      </c>
    </row>
    <row r="14" spans="1:8" ht="15" customHeight="1" x14ac:dyDescent="0.2">
      <c r="A14" s="40" t="s">
        <v>199</v>
      </c>
      <c r="C14" s="41"/>
      <c r="D14" s="41"/>
      <c r="E14" s="41"/>
      <c r="F14" s="41" t="e">
        <f>C14/E14</f>
        <v>#DIV/0!</v>
      </c>
      <c r="G14" s="41" t="e">
        <f t="shared" si="6"/>
        <v>#DIV/0!</v>
      </c>
      <c r="H14" s="41">
        <f t="shared" si="7"/>
        <v>0</v>
      </c>
    </row>
    <row r="15" spans="1:8" ht="15" customHeight="1" x14ac:dyDescent="0.2">
      <c r="A15" s="123"/>
      <c r="B15" s="123"/>
      <c r="C15" s="123"/>
      <c r="D15" s="123"/>
      <c r="E15" s="123" t="s">
        <v>195</v>
      </c>
      <c r="F15" s="123" t="e">
        <f>AVERAGE(F11:F14)</f>
        <v>#DIV/0!</v>
      </c>
      <c r="G15" s="123" t="e">
        <f>AVERAGE(G11:G14)</f>
        <v>#DIV/0!</v>
      </c>
      <c r="H15" s="123">
        <f>AVERAGE(H11:H14)</f>
        <v>0</v>
      </c>
    </row>
    <row r="16" spans="1:8" ht="15" customHeight="1" x14ac:dyDescent="0.2">
      <c r="A16" s="123"/>
      <c r="B16" s="123"/>
      <c r="C16" s="123"/>
      <c r="D16" s="123"/>
      <c r="E16" s="123" t="s">
        <v>196</v>
      </c>
      <c r="F16" s="123" t="e">
        <f>STDEV(F11:F14)</f>
        <v>#DIV/0!</v>
      </c>
      <c r="G16" s="123" t="e">
        <f t="shared" ref="G16:H16" si="8">STDEV(G11:G14)</f>
        <v>#DIV/0!</v>
      </c>
      <c r="H16" s="123">
        <f t="shared" si="8"/>
        <v>0</v>
      </c>
    </row>
    <row r="17" spans="1:8" ht="15" customHeight="1" x14ac:dyDescent="0.2">
      <c r="A17" s="123"/>
      <c r="B17" s="123"/>
      <c r="C17" s="123"/>
      <c r="D17" s="123"/>
      <c r="E17" s="123" t="s">
        <v>197</v>
      </c>
      <c r="F17" s="123" t="e">
        <f>F16/2</f>
        <v>#DIV/0!</v>
      </c>
      <c r="G17" s="123" t="e">
        <f t="shared" ref="G17:H17" si="9">G16/2</f>
        <v>#DIV/0!</v>
      </c>
      <c r="H17" s="123">
        <f t="shared" si="9"/>
        <v>0</v>
      </c>
    </row>
    <row r="18" spans="1:8" ht="15" customHeight="1" x14ac:dyDescent="0.2">
      <c r="A18" s="40" t="s">
        <v>200</v>
      </c>
      <c r="F18" s="40" t="e">
        <f>C18/E18</f>
        <v>#DIV/0!</v>
      </c>
      <c r="G18" s="40" t="e">
        <f>D18/E18</f>
        <v>#DIV/0!</v>
      </c>
      <c r="H18" s="40">
        <f>C18+D18</f>
        <v>0</v>
      </c>
    </row>
    <row r="19" spans="1:8" ht="15" customHeight="1" x14ac:dyDescent="0.2">
      <c r="A19" s="40" t="s">
        <v>201</v>
      </c>
      <c r="F19" s="40" t="e">
        <f t="shared" ref="F19:F21" si="10">C19/E19</f>
        <v>#DIV/0!</v>
      </c>
      <c r="G19" s="40" t="e">
        <f t="shared" ref="G19:G21" si="11">D19/E19</f>
        <v>#DIV/0!</v>
      </c>
      <c r="H19" s="40">
        <f t="shared" ref="H19:H21" si="12">C19+D19</f>
        <v>0</v>
      </c>
    </row>
    <row r="20" spans="1:8" ht="15" customHeight="1" x14ac:dyDescent="0.2">
      <c r="A20" s="40" t="s">
        <v>201</v>
      </c>
      <c r="F20" s="40" t="e">
        <f t="shared" si="10"/>
        <v>#DIV/0!</v>
      </c>
      <c r="G20" s="40" t="e">
        <f t="shared" si="11"/>
        <v>#DIV/0!</v>
      </c>
      <c r="H20" s="40">
        <f t="shared" si="12"/>
        <v>0</v>
      </c>
    </row>
    <row r="21" spans="1:8" ht="15" customHeight="1" x14ac:dyDescent="0.2">
      <c r="A21" s="40" t="s">
        <v>201</v>
      </c>
      <c r="F21" s="40" t="e">
        <f t="shared" si="10"/>
        <v>#DIV/0!</v>
      </c>
      <c r="G21" s="40" t="e">
        <f t="shared" si="11"/>
        <v>#DIV/0!</v>
      </c>
      <c r="H21" s="40">
        <f t="shared" si="12"/>
        <v>0</v>
      </c>
    </row>
    <row r="22" spans="1:8" ht="15" customHeight="1" x14ac:dyDescent="0.2">
      <c r="A22" s="123"/>
      <c r="B22" s="123"/>
      <c r="C22" s="123"/>
      <c r="D22" s="123"/>
      <c r="E22" s="123" t="s">
        <v>195</v>
      </c>
      <c r="F22" s="123" t="e">
        <f>AVERAGE(F18:F21)</f>
        <v>#DIV/0!</v>
      </c>
      <c r="G22" s="123" t="e">
        <f>AVERAGE(G18:G21)</f>
        <v>#DIV/0!</v>
      </c>
      <c r="H22" s="123">
        <f>AVERAGE(H18:H21)</f>
        <v>0</v>
      </c>
    </row>
    <row r="23" spans="1:8" ht="15" customHeight="1" x14ac:dyDescent="0.2">
      <c r="A23" s="123"/>
      <c r="B23" s="123"/>
      <c r="C23" s="123"/>
      <c r="D23" s="123"/>
      <c r="E23" s="123" t="s">
        <v>196</v>
      </c>
      <c r="F23" s="123" t="e">
        <f>STDEV(F18:F21)</f>
        <v>#DIV/0!</v>
      </c>
      <c r="G23" s="123" t="e">
        <f t="shared" ref="G23:H23" si="13">STDEV(G18:G21)</f>
        <v>#DIV/0!</v>
      </c>
      <c r="H23" s="123">
        <f t="shared" si="13"/>
        <v>0</v>
      </c>
    </row>
    <row r="24" spans="1:8" ht="15" customHeight="1" x14ac:dyDescent="0.2">
      <c r="A24" s="123"/>
      <c r="B24" s="123"/>
      <c r="C24" s="123"/>
      <c r="D24" s="123"/>
      <c r="E24" s="123" t="s">
        <v>197</v>
      </c>
      <c r="F24" s="123" t="e">
        <f>F23/2</f>
        <v>#DIV/0!</v>
      </c>
      <c r="G24" s="123" t="e">
        <f t="shared" ref="G24:H24" si="14">G23/2</f>
        <v>#DIV/0!</v>
      </c>
      <c r="H24" s="123">
        <f t="shared" si="14"/>
        <v>0</v>
      </c>
    </row>
    <row r="25" spans="1:8" s="70" customFormat="1" ht="15" customHeight="1" x14ac:dyDescent="0.2">
      <c r="A25" s="125"/>
      <c r="B25" s="125"/>
      <c r="C25" s="125"/>
      <c r="D25" s="126" t="s">
        <v>202</v>
      </c>
      <c r="E25" s="125" t="s">
        <v>195</v>
      </c>
      <c r="F25" s="125" t="e">
        <f>AVERAGE(F8,F15,F22)</f>
        <v>#DIV/0!</v>
      </c>
      <c r="G25" s="125" t="e">
        <f>AVERAGE(G8,G15,G22)</f>
        <v>#DIV/0!</v>
      </c>
      <c r="H25" s="125">
        <f>AVERAGE(H8,H15,H22)</f>
        <v>0</v>
      </c>
    </row>
    <row r="26" spans="1:8" ht="15" customHeight="1" x14ac:dyDescent="0.2">
      <c r="A26" s="124"/>
      <c r="B26" s="124"/>
      <c r="C26" s="124"/>
      <c r="D26" s="124"/>
      <c r="E26" s="125" t="s">
        <v>203</v>
      </c>
      <c r="F26" s="125" t="e">
        <f>STDEV(F9,F16,F23)</f>
        <v>#DIV/0!</v>
      </c>
      <c r="G26" s="125" t="e">
        <f t="shared" ref="G26:H26" si="15">STDEV(G9,G16,G23)</f>
        <v>#DIV/0!</v>
      </c>
      <c r="H26" s="125">
        <f t="shared" si="15"/>
        <v>0</v>
      </c>
    </row>
    <row r="27" spans="1:8" ht="15" customHeight="1" x14ac:dyDescent="0.2">
      <c r="A27" s="124"/>
      <c r="B27" s="124"/>
      <c r="C27" s="124"/>
      <c r="D27" s="124"/>
      <c r="E27" s="125" t="s">
        <v>197</v>
      </c>
      <c r="F27" s="125" t="e">
        <f>F26/2</f>
        <v>#DIV/0!</v>
      </c>
      <c r="G27" s="125" t="e">
        <f>G26/2</f>
        <v>#DIV/0!</v>
      </c>
      <c r="H27" s="125">
        <f>H26/2</f>
        <v>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2"/>
  <sheetViews>
    <sheetView zoomScale="80" zoomScaleNormal="80" workbookViewId="0">
      <selection activeCell="B19" sqref="B18:B19"/>
    </sheetView>
  </sheetViews>
  <sheetFormatPr defaultColWidth="9.140625" defaultRowHeight="15" outlineLevelCol="1" x14ac:dyDescent="0.25"/>
  <cols>
    <col min="1" max="1" width="24.5703125" style="1" customWidth="1"/>
    <col min="2" max="2" width="36.42578125" style="1" customWidth="1"/>
    <col min="3" max="3" width="9.140625" style="1"/>
    <col min="4" max="4" width="55.28515625" style="1" hidden="1" customWidth="1" outlineLevel="1"/>
    <col min="5" max="5" width="9.140625" style="1" hidden="1" customWidth="1" outlineLevel="1" collapsed="1"/>
    <col min="6" max="6" width="19" style="1" hidden="1" customWidth="1" outlineLevel="1" collapsed="1"/>
    <col min="7" max="7" width="9.140625" style="1" hidden="1" customWidth="1" outlineLevel="1" collapsed="1"/>
    <col min="8" max="8" width="9.140625" style="1" collapsed="1"/>
    <col min="9" max="16384" width="9.140625" style="1"/>
  </cols>
  <sheetData>
    <row r="1" spans="1:7" ht="23.25" x14ac:dyDescent="0.35">
      <c r="A1" s="2" t="s">
        <v>0</v>
      </c>
      <c r="B1" s="3"/>
    </row>
    <row r="2" spans="1:7" x14ac:dyDescent="0.25">
      <c r="A2" s="3" t="s">
        <v>35</v>
      </c>
      <c r="B2" s="3"/>
      <c r="D2" s="1" t="s">
        <v>134</v>
      </c>
      <c r="E2" s="7" t="s">
        <v>56</v>
      </c>
      <c r="F2" s="7" t="s">
        <v>59</v>
      </c>
      <c r="G2" s="1" t="s">
        <v>154</v>
      </c>
    </row>
    <row r="3" spans="1:7" x14ac:dyDescent="0.25">
      <c r="A3" s="9" t="s">
        <v>36</v>
      </c>
      <c r="D3" s="1" t="s">
        <v>135</v>
      </c>
      <c r="E3" s="7" t="s">
        <v>57</v>
      </c>
      <c r="F3" s="7" t="s">
        <v>60</v>
      </c>
      <c r="G3" s="1" t="s">
        <v>55</v>
      </c>
    </row>
    <row r="4" spans="1:7" x14ac:dyDescent="0.25">
      <c r="A4" s="9" t="s">
        <v>37</v>
      </c>
      <c r="D4" s="1" t="s">
        <v>136</v>
      </c>
      <c r="E4" s="7" t="s">
        <v>58</v>
      </c>
      <c r="G4" s="1" t="s">
        <v>155</v>
      </c>
    </row>
    <row r="5" spans="1:7" x14ac:dyDescent="0.25">
      <c r="A5" s="9" t="s">
        <v>38</v>
      </c>
      <c r="D5" s="1" t="s">
        <v>137</v>
      </c>
    </row>
    <row r="6" spans="1:7" x14ac:dyDescent="0.25">
      <c r="A6" s="9" t="s">
        <v>39</v>
      </c>
      <c r="D6" s="1" t="s">
        <v>138</v>
      </c>
    </row>
    <row r="7" spans="1:7" x14ac:dyDescent="0.25">
      <c r="A7" s="9" t="s">
        <v>40</v>
      </c>
      <c r="D7" s="1" t="s">
        <v>139</v>
      </c>
    </row>
    <row r="8" spans="1:7" x14ac:dyDescent="0.25">
      <c r="A8" s="9" t="s">
        <v>41</v>
      </c>
      <c r="B8" s="6"/>
      <c r="D8" s="1" t="s">
        <v>140</v>
      </c>
    </row>
    <row r="9" spans="1:7" x14ac:dyDescent="0.25">
      <c r="A9" s="9" t="s">
        <v>42</v>
      </c>
      <c r="D9" s="1" t="s">
        <v>141</v>
      </c>
    </row>
    <row r="10" spans="1:7" x14ac:dyDescent="0.25">
      <c r="A10" s="9" t="s">
        <v>43</v>
      </c>
      <c r="D10" s="1" t="s">
        <v>142</v>
      </c>
    </row>
    <row r="11" spans="1:7" x14ac:dyDescent="0.25">
      <c r="A11" s="9" t="s">
        <v>44</v>
      </c>
      <c r="D11" s="1" t="s">
        <v>143</v>
      </c>
    </row>
    <row r="12" spans="1:7" x14ac:dyDescent="0.25">
      <c r="A12" s="9" t="s">
        <v>61</v>
      </c>
      <c r="B12" s="144"/>
      <c r="D12" s="1" t="s">
        <v>144</v>
      </c>
    </row>
    <row r="13" spans="1:7" x14ac:dyDescent="0.25">
      <c r="A13" s="9" t="s">
        <v>45</v>
      </c>
      <c r="D13" s="1" t="s">
        <v>145</v>
      </c>
    </row>
    <row r="14" spans="1:7" x14ac:dyDescent="0.25">
      <c r="A14" s="9" t="s">
        <v>46</v>
      </c>
      <c r="D14" s="1" t="s">
        <v>146</v>
      </c>
    </row>
    <row r="15" spans="1:7" x14ac:dyDescent="0.25">
      <c r="A15" s="9" t="s">
        <v>47</v>
      </c>
      <c r="D15" s="1" t="s">
        <v>147</v>
      </c>
    </row>
    <row r="16" spans="1:7" x14ac:dyDescent="0.25">
      <c r="A16" s="9" t="s">
        <v>48</v>
      </c>
      <c r="D16" s="1" t="s">
        <v>148</v>
      </c>
    </row>
    <row r="17" spans="1:4" x14ac:dyDescent="0.25">
      <c r="A17" s="9" t="s">
        <v>49</v>
      </c>
      <c r="D17" s="1" t="s">
        <v>149</v>
      </c>
    </row>
    <row r="18" spans="1:4" x14ac:dyDescent="0.25">
      <c r="A18" s="9" t="s">
        <v>50</v>
      </c>
      <c r="B18" s="10"/>
      <c r="D18" s="1" t="s">
        <v>150</v>
      </c>
    </row>
    <row r="19" spans="1:4" x14ac:dyDescent="0.25">
      <c r="A19" s="9" t="s">
        <v>51</v>
      </c>
      <c r="B19" s="10"/>
      <c r="D19" s="1" t="s">
        <v>151</v>
      </c>
    </row>
    <row r="20" spans="1:4" x14ac:dyDescent="0.25">
      <c r="A20" s="9" t="s">
        <v>52</v>
      </c>
      <c r="B20" s="10"/>
      <c r="D20" s="1" t="s">
        <v>152</v>
      </c>
    </row>
    <row r="21" spans="1:4" x14ac:dyDescent="0.25">
      <c r="A21" s="9" t="s">
        <v>53</v>
      </c>
      <c r="D21" s="1" t="s">
        <v>153</v>
      </c>
    </row>
    <row r="22" spans="1:4" ht="75" customHeight="1" x14ac:dyDescent="0.25">
      <c r="A22" s="11" t="s">
        <v>54</v>
      </c>
      <c r="D22" s="1" t="s">
        <v>241</v>
      </c>
    </row>
  </sheetData>
  <conditionalFormatting sqref="B8">
    <cfRule type="containsBlanks" dxfId="5" priority="3">
      <formula>LEN(TRIM(B8))=0</formula>
    </cfRule>
  </conditionalFormatting>
  <conditionalFormatting sqref="B3:B11 B22">
    <cfRule type="containsBlanks" dxfId="4" priority="2">
      <formula>LEN(TRIM(B3))=0</formula>
    </cfRule>
  </conditionalFormatting>
  <conditionalFormatting sqref="B12:B21">
    <cfRule type="containsBlanks" dxfId="3" priority="1">
      <formula>LEN(TRIM(B12))=0</formula>
    </cfRule>
  </conditionalFormatting>
  <dataValidations count="5">
    <dataValidation type="list" allowBlank="1" showInputMessage="1" showErrorMessage="1" sqref="B5" xr:uid="{00000000-0002-0000-0100-000000000000}">
      <formula1>$D$2:$D$22</formula1>
    </dataValidation>
    <dataValidation type="list" showInputMessage="1" showErrorMessage="1" sqref="B8" xr:uid="{00000000-0002-0000-0100-000001000000}">
      <formula1>$E$2:$E$4</formula1>
    </dataValidation>
    <dataValidation type="list" allowBlank="1" showInputMessage="1" showErrorMessage="1" sqref="B9" xr:uid="{00000000-0002-0000-0100-000002000000}">
      <formula1>$F$2:$F$3</formula1>
    </dataValidation>
    <dataValidation type="list" allowBlank="1" showInputMessage="1" showErrorMessage="1" sqref="B7" xr:uid="{00000000-0002-0000-0100-000003000000}">
      <formula1>$G$2:$G$4</formula1>
    </dataValidation>
    <dataValidation type="decimal" allowBlank="1" showInputMessage="1" showErrorMessage="1" sqref="B18:B20" xr:uid="{A65B6F1E-CB87-40CE-B396-636887D95C78}">
      <formula1>0</formula1>
      <formula2>10000</formula2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E135"/>
  <sheetViews>
    <sheetView zoomScale="80" zoomScaleNormal="80" workbookViewId="0">
      <pane xSplit="3" topLeftCell="D1" activePane="topRight" state="frozen"/>
      <selection pane="topRight" activeCell="S37" sqref="S37"/>
    </sheetView>
  </sheetViews>
  <sheetFormatPr defaultColWidth="9.140625" defaultRowHeight="15" outlineLevelRow="1" x14ac:dyDescent="0.25"/>
  <cols>
    <col min="1" max="1" width="15.140625" style="1" customWidth="1"/>
    <col min="2" max="3" width="9.140625" style="8"/>
    <col min="4" max="4" width="9.140625" style="34"/>
    <col min="5" max="5" width="9.140625" style="132"/>
    <col min="6" max="11" width="9.140625" style="34"/>
    <col min="12" max="12" width="9.140625" style="1"/>
    <col min="13" max="14" width="9.140625" style="34"/>
    <col min="15" max="15" width="12.140625" style="1" customWidth="1"/>
    <col min="16" max="19" width="9.140625" style="34"/>
    <col min="20" max="20" width="36.7109375" style="34" customWidth="1"/>
    <col min="21" max="21" width="18.140625" style="1" customWidth="1"/>
    <col min="22" max="22" width="18.5703125" style="1" customWidth="1"/>
    <col min="23" max="26" width="18.140625" style="1" customWidth="1"/>
    <col min="27" max="27" width="12.85546875" style="1" bestFit="1" customWidth="1"/>
    <col min="28" max="28" width="20.5703125" style="1" bestFit="1" customWidth="1"/>
    <col min="29" max="16384" width="9.140625" style="1"/>
  </cols>
  <sheetData>
    <row r="1" spans="1:28" s="5" customFormat="1" ht="23.25" x14ac:dyDescent="0.35">
      <c r="A1" s="159" t="s">
        <v>0</v>
      </c>
      <c r="B1" s="160"/>
      <c r="C1" s="160"/>
      <c r="D1" s="161"/>
      <c r="E1" s="160"/>
      <c r="F1" s="161"/>
      <c r="G1" s="161"/>
      <c r="H1" s="161"/>
      <c r="I1" s="161"/>
      <c r="J1" s="161"/>
      <c r="K1" s="161"/>
      <c r="L1" s="80"/>
      <c r="M1" s="161"/>
      <c r="N1" s="161"/>
      <c r="O1" s="80"/>
      <c r="P1" s="161"/>
      <c r="Q1" s="161"/>
      <c r="R1" s="161"/>
      <c r="S1" s="161"/>
      <c r="T1" s="161"/>
    </row>
    <row r="2" spans="1:28" s="5" customFormat="1" x14ac:dyDescent="0.25">
      <c r="A2" s="80" t="s">
        <v>1</v>
      </c>
      <c r="B2" s="160"/>
      <c r="C2" s="160"/>
      <c r="D2" s="161"/>
      <c r="E2" s="160"/>
      <c r="F2" s="161"/>
      <c r="G2" s="161"/>
      <c r="H2" s="161"/>
      <c r="I2" s="161"/>
      <c r="J2" s="161"/>
      <c r="K2" s="161"/>
      <c r="L2" s="80"/>
      <c r="M2" s="161"/>
      <c r="N2" s="161"/>
      <c r="O2" s="80"/>
      <c r="P2" s="161"/>
      <c r="Q2" s="161"/>
      <c r="R2" s="161"/>
      <c r="S2" s="161"/>
      <c r="T2" s="161"/>
      <c r="U2" s="7" t="s">
        <v>80</v>
      </c>
    </row>
    <row r="3" spans="1:28" s="4" customFormat="1" ht="45.75" thickBot="1" x14ac:dyDescent="0.3">
      <c r="A3" s="99" t="s">
        <v>2</v>
      </c>
      <c r="B3" s="100" t="s">
        <v>251</v>
      </c>
      <c r="C3" s="100" t="s">
        <v>252</v>
      </c>
      <c r="D3" s="101" t="s">
        <v>9</v>
      </c>
      <c r="E3" s="167" t="s">
        <v>253</v>
      </c>
      <c r="F3" s="101" t="s">
        <v>3</v>
      </c>
      <c r="G3" s="101" t="s">
        <v>4</v>
      </c>
      <c r="H3" s="101" t="s">
        <v>218</v>
      </c>
      <c r="I3" s="101" t="s">
        <v>5</v>
      </c>
      <c r="J3" s="101" t="s">
        <v>6</v>
      </c>
      <c r="K3" s="101" t="s">
        <v>7</v>
      </c>
      <c r="L3" s="100" t="s">
        <v>8</v>
      </c>
      <c r="M3" s="101" t="s">
        <v>10</v>
      </c>
      <c r="N3" s="101" t="s">
        <v>11</v>
      </c>
      <c r="O3" s="100" t="s">
        <v>12</v>
      </c>
      <c r="P3" s="101" t="s">
        <v>13</v>
      </c>
      <c r="Q3" s="101" t="s">
        <v>14</v>
      </c>
      <c r="R3" s="101" t="s">
        <v>15</v>
      </c>
      <c r="S3" s="101" t="s">
        <v>205</v>
      </c>
      <c r="T3" s="101" t="s">
        <v>16</v>
      </c>
      <c r="U3" s="100" t="s">
        <v>287</v>
      </c>
      <c r="V3" s="100" t="s">
        <v>288</v>
      </c>
      <c r="W3" s="100" t="s">
        <v>283</v>
      </c>
      <c r="X3" s="100" t="s">
        <v>289</v>
      </c>
      <c r="Y3" s="102" t="s">
        <v>290</v>
      </c>
      <c r="AA3" s="183" t="s">
        <v>204</v>
      </c>
      <c r="AB3" s="184"/>
    </row>
    <row r="4" spans="1:28" s="4" customFormat="1" hidden="1" outlineLevel="1" x14ac:dyDescent="0.25">
      <c r="A4" s="103"/>
      <c r="B4" s="104"/>
      <c r="C4" s="104"/>
      <c r="D4" s="105"/>
      <c r="E4" s="104" t="s">
        <v>254</v>
      </c>
      <c r="F4" s="105"/>
      <c r="G4" s="105"/>
      <c r="H4" s="105"/>
      <c r="I4" s="105" t="s">
        <v>17</v>
      </c>
      <c r="J4" s="178" t="s">
        <v>111</v>
      </c>
      <c r="K4" s="105"/>
      <c r="L4" s="104"/>
      <c r="M4" s="105"/>
      <c r="N4" s="105"/>
      <c r="O4" s="104"/>
      <c r="P4" s="105" t="s">
        <v>30</v>
      </c>
      <c r="Q4" s="105" t="s">
        <v>33</v>
      </c>
      <c r="R4" s="105">
        <v>0</v>
      </c>
      <c r="S4" s="105" t="s">
        <v>119</v>
      </c>
      <c r="T4" s="105"/>
      <c r="U4" s="106"/>
      <c r="V4" s="106"/>
      <c r="W4" s="106"/>
      <c r="X4" s="106"/>
      <c r="Y4" s="107"/>
      <c r="AA4" s="12"/>
      <c r="AB4" s="13"/>
    </row>
    <row r="5" spans="1:28" s="4" customFormat="1" hidden="1" outlineLevel="1" x14ac:dyDescent="0.25">
      <c r="A5" s="103"/>
      <c r="B5" s="104"/>
      <c r="C5" s="104"/>
      <c r="D5" s="105"/>
      <c r="E5" s="104" t="s">
        <v>255</v>
      </c>
      <c r="F5" s="105"/>
      <c r="G5" s="105"/>
      <c r="H5" s="105"/>
      <c r="I5" s="105" t="s">
        <v>18</v>
      </c>
      <c r="J5" s="178" t="s">
        <v>68</v>
      </c>
      <c r="K5" s="105"/>
      <c r="L5" s="104"/>
      <c r="M5" s="105"/>
      <c r="N5" s="105"/>
      <c r="O5" s="104"/>
      <c r="P5" s="105" t="s">
        <v>31</v>
      </c>
      <c r="Q5" s="105" t="s">
        <v>34</v>
      </c>
      <c r="R5" s="105">
        <v>0.5</v>
      </c>
      <c r="S5" s="105" t="s">
        <v>206</v>
      </c>
      <c r="T5" s="105"/>
      <c r="U5" s="106"/>
      <c r="V5" s="106"/>
      <c r="W5" s="106"/>
      <c r="X5" s="106"/>
      <c r="Y5" s="107"/>
      <c r="AA5" s="12"/>
      <c r="AB5" s="13"/>
    </row>
    <row r="6" spans="1:28" s="4" customFormat="1" hidden="1" outlineLevel="1" x14ac:dyDescent="0.25">
      <c r="A6" s="103"/>
      <c r="B6" s="104"/>
      <c r="C6" s="104"/>
      <c r="D6" s="105"/>
      <c r="E6" s="104" t="s">
        <v>31</v>
      </c>
      <c r="F6" s="105"/>
      <c r="G6" s="105"/>
      <c r="H6" s="105"/>
      <c r="I6" s="105"/>
      <c r="J6" s="178" t="s">
        <v>64</v>
      </c>
      <c r="K6" s="105"/>
      <c r="L6" s="104"/>
      <c r="M6" s="105"/>
      <c r="N6" s="105"/>
      <c r="O6" s="104"/>
      <c r="P6" s="105" t="s">
        <v>25</v>
      </c>
      <c r="Q6" s="105" t="str">
        <f>""</f>
        <v/>
      </c>
      <c r="R6" s="105">
        <v>1</v>
      </c>
      <c r="S6" s="105" t="s">
        <v>207</v>
      </c>
      <c r="T6" s="105"/>
      <c r="U6" s="106"/>
      <c r="V6" s="106"/>
      <c r="W6" s="106"/>
      <c r="X6" s="106"/>
      <c r="Y6" s="107"/>
      <c r="AA6" s="12"/>
      <c r="AB6" s="13"/>
    </row>
    <row r="7" spans="1:28" s="4" customFormat="1" hidden="1" outlineLevel="1" x14ac:dyDescent="0.25">
      <c r="A7" s="103"/>
      <c r="B7" s="104"/>
      <c r="C7" s="104"/>
      <c r="D7" s="105"/>
      <c r="E7" s="104" t="s">
        <v>256</v>
      </c>
      <c r="F7" s="105"/>
      <c r="G7" s="105"/>
      <c r="H7" s="105"/>
      <c r="I7" s="105"/>
      <c r="J7" s="178" t="s">
        <v>112</v>
      </c>
      <c r="K7" s="105"/>
      <c r="L7" s="104"/>
      <c r="M7" s="105"/>
      <c r="N7" s="105"/>
      <c r="O7" s="104"/>
      <c r="P7" s="105" t="s">
        <v>32</v>
      </c>
      <c r="Q7" s="105"/>
      <c r="R7" s="105">
        <v>1.5</v>
      </c>
      <c r="S7" s="105" t="s">
        <v>208</v>
      </c>
      <c r="T7" s="105"/>
      <c r="U7" s="106"/>
      <c r="V7" s="106"/>
      <c r="W7" s="106"/>
      <c r="X7" s="106"/>
      <c r="Y7" s="107"/>
      <c r="AA7" s="12"/>
      <c r="AB7" s="13"/>
    </row>
    <row r="8" spans="1:28" s="4" customFormat="1" hidden="1" outlineLevel="1" x14ac:dyDescent="0.25">
      <c r="A8" s="103"/>
      <c r="B8" s="104"/>
      <c r="C8" s="104"/>
      <c r="D8" s="105"/>
      <c r="E8" s="104" t="s">
        <v>30</v>
      </c>
      <c r="F8" s="105"/>
      <c r="G8" s="105"/>
      <c r="H8" s="105"/>
      <c r="I8" s="105"/>
      <c r="J8" s="178" t="s">
        <v>220</v>
      </c>
      <c r="K8" s="105"/>
      <c r="L8" s="104"/>
      <c r="M8" s="105"/>
      <c r="N8" s="105"/>
      <c r="O8" s="104"/>
      <c r="P8" s="105"/>
      <c r="Q8" s="105"/>
      <c r="R8" s="105">
        <v>2</v>
      </c>
      <c r="S8" s="105" t="s">
        <v>209</v>
      </c>
      <c r="T8" s="105"/>
      <c r="U8" s="106"/>
      <c r="V8" s="106"/>
      <c r="W8" s="106"/>
      <c r="X8" s="106"/>
      <c r="Y8" s="107"/>
      <c r="AA8" s="12"/>
      <c r="AB8" s="13"/>
    </row>
    <row r="9" spans="1:28" s="4" customFormat="1" hidden="1" outlineLevel="1" x14ac:dyDescent="0.25">
      <c r="A9" s="103"/>
      <c r="B9" s="104"/>
      <c r="C9" s="104"/>
      <c r="D9" s="105"/>
      <c r="E9" s="104" t="s">
        <v>257</v>
      </c>
      <c r="F9" s="105"/>
      <c r="G9" s="105"/>
      <c r="H9" s="105"/>
      <c r="I9" s="105"/>
      <c r="J9" s="178" t="s">
        <v>65</v>
      </c>
      <c r="K9" s="105"/>
      <c r="L9" s="104"/>
      <c r="M9" s="105"/>
      <c r="N9" s="105"/>
      <c r="O9" s="104"/>
      <c r="P9" s="105"/>
      <c r="Q9" s="105"/>
      <c r="R9" s="105">
        <v>2.5</v>
      </c>
      <c r="S9" s="105" t="s">
        <v>210</v>
      </c>
      <c r="T9" s="105"/>
      <c r="U9" s="106"/>
      <c r="V9" s="106"/>
      <c r="W9" s="106"/>
      <c r="X9" s="106"/>
      <c r="Y9" s="107"/>
      <c r="AA9" s="12"/>
      <c r="AB9" s="13"/>
    </row>
    <row r="10" spans="1:28" s="4" customFormat="1" hidden="1" outlineLevel="1" x14ac:dyDescent="0.25">
      <c r="A10" s="103"/>
      <c r="B10" s="104"/>
      <c r="C10" s="104"/>
      <c r="D10" s="105"/>
      <c r="E10" s="104" t="s">
        <v>258</v>
      </c>
      <c r="F10" s="105"/>
      <c r="G10" s="105"/>
      <c r="H10" s="105"/>
      <c r="I10" s="105"/>
      <c r="J10" s="178" t="s">
        <v>71</v>
      </c>
      <c r="K10" s="105"/>
      <c r="L10" s="104"/>
      <c r="M10" s="105"/>
      <c r="N10" s="105"/>
      <c r="O10" s="104"/>
      <c r="P10" s="105"/>
      <c r="Q10" s="105"/>
      <c r="R10" s="105">
        <v>3</v>
      </c>
      <c r="S10" s="105" t="s">
        <v>211</v>
      </c>
      <c r="T10" s="105"/>
      <c r="U10" s="106"/>
      <c r="V10" s="106"/>
      <c r="W10" s="106"/>
      <c r="X10" s="106"/>
      <c r="Y10" s="107"/>
      <c r="AA10" s="12"/>
      <c r="AB10" s="13"/>
    </row>
    <row r="11" spans="1:28" s="4" customFormat="1" hidden="1" outlineLevel="1" x14ac:dyDescent="0.25">
      <c r="A11" s="103"/>
      <c r="B11" s="104"/>
      <c r="C11" s="104"/>
      <c r="D11" s="105"/>
      <c r="E11" s="104" t="s">
        <v>259</v>
      </c>
      <c r="F11" s="105"/>
      <c r="G11" s="105"/>
      <c r="H11" s="105"/>
      <c r="I11" s="105"/>
      <c r="J11" s="178" t="s">
        <v>72</v>
      </c>
      <c r="K11" s="105"/>
      <c r="L11" s="104"/>
      <c r="M11" s="105"/>
      <c r="N11" s="105"/>
      <c r="O11" s="104"/>
      <c r="P11" s="105"/>
      <c r="Q11" s="105"/>
      <c r="R11" s="105">
        <v>3.5</v>
      </c>
      <c r="S11" s="105" t="s">
        <v>210</v>
      </c>
      <c r="T11" s="105"/>
      <c r="U11" s="106"/>
      <c r="V11" s="106"/>
      <c r="W11" s="106"/>
      <c r="X11" s="106"/>
      <c r="Y11" s="107"/>
      <c r="AA11" s="12"/>
      <c r="AB11" s="13"/>
    </row>
    <row r="12" spans="1:28" s="4" customFormat="1" hidden="1" outlineLevel="1" x14ac:dyDescent="0.25">
      <c r="A12" s="103"/>
      <c r="B12" s="104"/>
      <c r="C12" s="104"/>
      <c r="D12" s="105"/>
      <c r="E12" s="104" t="s">
        <v>260</v>
      </c>
      <c r="F12" s="105"/>
      <c r="G12" s="105"/>
      <c r="H12" s="105"/>
      <c r="I12" s="105"/>
      <c r="J12" s="178" t="s">
        <v>221</v>
      </c>
      <c r="K12" s="105"/>
      <c r="L12" s="104"/>
      <c r="M12" s="105"/>
      <c r="N12" s="105"/>
      <c r="O12" s="104"/>
      <c r="P12" s="105"/>
      <c r="Q12" s="105"/>
      <c r="R12" s="105">
        <v>4</v>
      </c>
      <c r="S12" s="105" t="s">
        <v>212</v>
      </c>
      <c r="T12" s="105"/>
      <c r="U12" s="106"/>
      <c r="V12" s="106"/>
      <c r="W12" s="106"/>
      <c r="X12" s="106"/>
      <c r="Y12" s="107"/>
      <c r="AA12" s="12"/>
      <c r="AB12" s="13"/>
    </row>
    <row r="13" spans="1:28" s="4" customFormat="1" hidden="1" outlineLevel="1" x14ac:dyDescent="0.25">
      <c r="A13" s="103"/>
      <c r="B13" s="104"/>
      <c r="C13" s="104"/>
      <c r="D13" s="105"/>
      <c r="E13" s="104" t="s">
        <v>261</v>
      </c>
      <c r="F13" s="105"/>
      <c r="G13" s="105"/>
      <c r="H13" s="105"/>
      <c r="I13" s="105"/>
      <c r="J13" s="178" t="s">
        <v>67</v>
      </c>
      <c r="K13" s="105"/>
      <c r="L13" s="104"/>
      <c r="M13" s="105"/>
      <c r="N13" s="105"/>
      <c r="O13" s="104"/>
      <c r="P13" s="105"/>
      <c r="Q13" s="105"/>
      <c r="R13" s="105">
        <v>4.5</v>
      </c>
      <c r="S13" s="165" t="s">
        <v>248</v>
      </c>
      <c r="T13" s="105"/>
      <c r="U13" s="106"/>
      <c r="V13" s="106"/>
      <c r="W13" s="106"/>
      <c r="X13" s="106"/>
      <c r="Y13" s="107"/>
      <c r="AA13" s="12"/>
      <c r="AB13" s="13"/>
    </row>
    <row r="14" spans="1:28" s="4" customFormat="1" hidden="1" outlineLevel="1" x14ac:dyDescent="0.25">
      <c r="A14" s="103"/>
      <c r="B14" s="104"/>
      <c r="C14" s="104"/>
      <c r="D14" s="105"/>
      <c r="E14" s="104" t="s">
        <v>262</v>
      </c>
      <c r="F14" s="105"/>
      <c r="G14" s="105"/>
      <c r="H14" s="105"/>
      <c r="I14" s="105"/>
      <c r="J14" s="178" t="s">
        <v>222</v>
      </c>
      <c r="K14" s="105"/>
      <c r="L14" s="104"/>
      <c r="M14" s="105"/>
      <c r="N14" s="105"/>
      <c r="O14" s="104"/>
      <c r="P14" s="105"/>
      <c r="Q14" s="105"/>
      <c r="R14" s="105">
        <v>5</v>
      </c>
      <c r="S14" s="105" t="s">
        <v>213</v>
      </c>
      <c r="T14" s="105"/>
      <c r="U14" s="106"/>
      <c r="V14" s="106"/>
      <c r="W14" s="106"/>
      <c r="X14" s="106"/>
      <c r="Y14" s="107"/>
      <c r="AA14" s="12"/>
      <c r="AB14" s="13"/>
    </row>
    <row r="15" spans="1:28" s="4" customFormat="1" hidden="1" outlineLevel="1" x14ac:dyDescent="0.25">
      <c r="A15" s="103"/>
      <c r="B15" s="104"/>
      <c r="C15" s="104"/>
      <c r="D15" s="105"/>
      <c r="E15" s="104" t="s">
        <v>17</v>
      </c>
      <c r="F15" s="105"/>
      <c r="G15" s="105"/>
      <c r="H15" s="105"/>
      <c r="I15" s="105"/>
      <c r="J15" s="178" t="s">
        <v>70</v>
      </c>
      <c r="K15" s="105"/>
      <c r="L15" s="104"/>
      <c r="M15" s="105"/>
      <c r="N15" s="105"/>
      <c r="O15" s="104"/>
      <c r="P15" s="105"/>
      <c r="Q15" s="105"/>
      <c r="R15" s="105"/>
      <c r="S15" s="105" t="s">
        <v>214</v>
      </c>
      <c r="T15" s="105"/>
      <c r="U15" s="106"/>
      <c r="V15" s="106"/>
      <c r="W15" s="106"/>
      <c r="X15" s="106"/>
      <c r="Y15" s="107"/>
      <c r="AA15" s="12"/>
      <c r="AB15" s="13"/>
    </row>
    <row r="16" spans="1:28" s="4" customFormat="1" hidden="1" outlineLevel="1" x14ac:dyDescent="0.25">
      <c r="A16" s="103"/>
      <c r="B16" s="104"/>
      <c r="C16" s="104"/>
      <c r="D16" s="105"/>
      <c r="E16" s="104" t="s">
        <v>264</v>
      </c>
      <c r="F16" s="105"/>
      <c r="G16" s="105"/>
      <c r="H16" s="105"/>
      <c r="I16" s="105"/>
      <c r="J16" s="178" t="s">
        <v>113</v>
      </c>
      <c r="K16" s="105"/>
      <c r="L16" s="104"/>
      <c r="M16" s="105"/>
      <c r="N16" s="105"/>
      <c r="O16" s="104"/>
      <c r="P16" s="105"/>
      <c r="Q16" s="105"/>
      <c r="R16" s="105"/>
      <c r="S16" s="105" t="s">
        <v>215</v>
      </c>
      <c r="T16" s="105"/>
      <c r="U16" s="106"/>
      <c r="V16" s="106"/>
      <c r="W16" s="106"/>
      <c r="X16" s="106"/>
      <c r="Y16" s="107"/>
      <c r="AA16" s="130"/>
      <c r="AB16" s="130"/>
    </row>
    <row r="17" spans="1:28" s="4" customFormat="1" hidden="1" outlineLevel="1" x14ac:dyDescent="0.25">
      <c r="A17" s="103"/>
      <c r="B17" s="104"/>
      <c r="C17" s="104"/>
      <c r="D17" s="105"/>
      <c r="E17" s="104" t="s">
        <v>131</v>
      </c>
      <c r="F17" s="105"/>
      <c r="G17" s="105"/>
      <c r="H17" s="105"/>
      <c r="I17" s="105"/>
      <c r="J17" s="178" t="s">
        <v>223</v>
      </c>
      <c r="K17" s="105"/>
      <c r="L17" s="104"/>
      <c r="M17" s="105"/>
      <c r="N17" s="105"/>
      <c r="O17" s="104"/>
      <c r="P17" s="105"/>
      <c r="Q17" s="105"/>
      <c r="R17" s="105"/>
      <c r="S17" s="105" t="s">
        <v>245</v>
      </c>
      <c r="T17" s="105"/>
      <c r="U17" s="106"/>
      <c r="V17" s="106"/>
      <c r="W17" s="106"/>
      <c r="X17" s="106"/>
      <c r="Y17" s="107"/>
      <c r="AA17" s="130"/>
      <c r="AB17" s="130"/>
    </row>
    <row r="18" spans="1:28" s="4" customFormat="1" hidden="1" outlineLevel="1" x14ac:dyDescent="0.25">
      <c r="A18" s="103"/>
      <c r="B18" s="104"/>
      <c r="C18" s="104"/>
      <c r="D18" s="105"/>
      <c r="E18" s="104" t="s">
        <v>263</v>
      </c>
      <c r="F18" s="105"/>
      <c r="G18" s="105"/>
      <c r="H18" s="105"/>
      <c r="I18" s="105"/>
      <c r="J18" s="178" t="s">
        <v>224</v>
      </c>
      <c r="K18" s="105"/>
      <c r="L18" s="104"/>
      <c r="M18" s="105"/>
      <c r="N18" s="105"/>
      <c r="O18" s="104"/>
      <c r="P18" s="105"/>
      <c r="Q18" s="105"/>
      <c r="R18" s="105"/>
      <c r="S18" s="105" t="s">
        <v>246</v>
      </c>
      <c r="T18" s="105"/>
      <c r="U18" s="106"/>
      <c r="V18" s="106"/>
      <c r="W18" s="106"/>
      <c r="X18" s="106"/>
      <c r="Y18" s="107"/>
      <c r="AA18" s="130"/>
      <c r="AB18" s="130"/>
    </row>
    <row r="19" spans="1:28" s="4" customFormat="1" hidden="1" outlineLevel="1" x14ac:dyDescent="0.25">
      <c r="A19" s="103"/>
      <c r="B19" s="104"/>
      <c r="C19" s="104"/>
      <c r="D19" s="105"/>
      <c r="E19" s="104" t="s">
        <v>265</v>
      </c>
      <c r="F19" s="105"/>
      <c r="G19" s="105"/>
      <c r="H19" s="105"/>
      <c r="I19" s="105"/>
      <c r="J19" s="178" t="s">
        <v>116</v>
      </c>
      <c r="K19" s="105"/>
      <c r="L19" s="104"/>
      <c r="M19" s="105"/>
      <c r="N19" s="105"/>
      <c r="O19" s="104"/>
      <c r="P19" s="105"/>
      <c r="Q19" s="105"/>
      <c r="R19" s="105"/>
      <c r="S19" s="105" t="s">
        <v>247</v>
      </c>
      <c r="T19" s="105"/>
      <c r="U19" s="106"/>
      <c r="V19" s="106"/>
      <c r="W19" s="106"/>
      <c r="X19" s="106"/>
      <c r="Y19" s="107"/>
      <c r="AA19" s="130"/>
      <c r="AB19" s="130"/>
    </row>
    <row r="20" spans="1:28" s="4" customFormat="1" hidden="1" outlineLevel="1" x14ac:dyDescent="0.25">
      <c r="A20" s="103"/>
      <c r="B20" s="104"/>
      <c r="C20" s="104"/>
      <c r="D20" s="105"/>
      <c r="E20" s="104" t="s">
        <v>266</v>
      </c>
      <c r="F20" s="105"/>
      <c r="G20" s="105"/>
      <c r="H20" s="105"/>
      <c r="I20" s="105"/>
      <c r="J20" s="178" t="s">
        <v>66</v>
      </c>
      <c r="K20" s="105"/>
      <c r="L20" s="104"/>
      <c r="M20" s="105"/>
      <c r="N20" s="105"/>
      <c r="O20" s="104"/>
      <c r="P20" s="105"/>
      <c r="Q20" s="105"/>
      <c r="R20" s="105"/>
      <c r="S20" s="105" t="s">
        <v>249</v>
      </c>
      <c r="T20" s="105"/>
      <c r="U20" s="106"/>
      <c r="V20" s="106"/>
      <c r="W20" s="106"/>
      <c r="X20" s="106"/>
      <c r="Y20" s="107"/>
      <c r="AA20" s="130"/>
      <c r="AB20" s="130"/>
    </row>
    <row r="21" spans="1:28" s="4" customFormat="1" hidden="1" outlineLevel="1" x14ac:dyDescent="0.25">
      <c r="A21" s="103"/>
      <c r="B21" s="104"/>
      <c r="C21" s="104"/>
      <c r="D21" s="105"/>
      <c r="E21" s="104" t="s">
        <v>18</v>
      </c>
      <c r="F21" s="105"/>
      <c r="G21" s="105"/>
      <c r="H21" s="105"/>
      <c r="I21" s="105"/>
      <c r="J21" s="178" t="s">
        <v>118</v>
      </c>
      <c r="K21" s="105"/>
      <c r="L21" s="104"/>
      <c r="M21" s="105"/>
      <c r="N21" s="105"/>
      <c r="O21" s="104"/>
      <c r="P21" s="105"/>
      <c r="Q21" s="105"/>
      <c r="R21" s="105"/>
      <c r="S21" s="105" t="s">
        <v>250</v>
      </c>
      <c r="T21" s="105"/>
      <c r="U21" s="106"/>
      <c r="V21" s="106"/>
      <c r="W21" s="106"/>
      <c r="X21" s="106"/>
      <c r="Y21" s="107"/>
      <c r="AA21" s="130"/>
      <c r="AB21" s="130"/>
    </row>
    <row r="22" spans="1:28" s="4" customFormat="1" hidden="1" outlineLevel="1" x14ac:dyDescent="0.25">
      <c r="A22" s="103"/>
      <c r="B22" s="104"/>
      <c r="C22" s="104"/>
      <c r="D22" s="105"/>
      <c r="E22" s="104" t="s">
        <v>267</v>
      </c>
      <c r="F22" s="105"/>
      <c r="G22" s="105"/>
      <c r="H22" s="105"/>
      <c r="I22" s="105"/>
      <c r="J22" s="178" t="s">
        <v>120</v>
      </c>
      <c r="K22" s="105"/>
      <c r="L22" s="104"/>
      <c r="M22" s="105"/>
      <c r="N22" s="105"/>
      <c r="O22" s="104"/>
      <c r="P22" s="105"/>
      <c r="Q22" s="105"/>
      <c r="R22" s="105"/>
      <c r="S22" s="105"/>
      <c r="T22" s="105"/>
      <c r="U22" s="106"/>
      <c r="V22" s="106"/>
      <c r="W22" s="106"/>
      <c r="X22" s="106"/>
      <c r="Y22" s="107"/>
      <c r="AA22" s="130"/>
      <c r="AB22" s="130"/>
    </row>
    <row r="23" spans="1:28" s="4" customFormat="1" hidden="1" outlineLevel="1" x14ac:dyDescent="0.25">
      <c r="A23" s="103"/>
      <c r="B23" s="104"/>
      <c r="C23" s="104"/>
      <c r="D23" s="105"/>
      <c r="E23" s="104" t="s">
        <v>268</v>
      </c>
      <c r="F23" s="105"/>
      <c r="G23" s="105"/>
      <c r="H23" s="105"/>
      <c r="I23" s="105"/>
      <c r="J23" s="178" t="s">
        <v>69</v>
      </c>
      <c r="K23" s="105"/>
      <c r="L23" s="104"/>
      <c r="M23" s="105"/>
      <c r="N23" s="105"/>
      <c r="O23" s="104"/>
      <c r="P23" s="105"/>
      <c r="Q23" s="105"/>
      <c r="R23" s="105"/>
      <c r="S23" s="105"/>
      <c r="T23" s="105"/>
      <c r="U23" s="106"/>
      <c r="V23" s="106"/>
      <c r="W23" s="106"/>
      <c r="X23" s="106"/>
      <c r="Y23" s="107"/>
      <c r="AA23" s="130"/>
      <c r="AB23" s="130"/>
    </row>
    <row r="24" spans="1:28" s="4" customFormat="1" hidden="1" outlineLevel="1" x14ac:dyDescent="0.25">
      <c r="A24" s="103"/>
      <c r="B24" s="104"/>
      <c r="C24" s="104"/>
      <c r="D24" s="105"/>
      <c r="E24" s="104" t="s">
        <v>269</v>
      </c>
      <c r="F24" s="105"/>
      <c r="G24" s="105"/>
      <c r="H24" s="105"/>
      <c r="I24" s="105"/>
      <c r="J24" s="178" t="s">
        <v>110</v>
      </c>
      <c r="K24" s="105"/>
      <c r="L24" s="104"/>
      <c r="M24" s="105"/>
      <c r="N24" s="105"/>
      <c r="O24" s="104"/>
      <c r="P24" s="105"/>
      <c r="Q24" s="105"/>
      <c r="R24" s="105"/>
      <c r="S24" s="105"/>
      <c r="T24" s="105"/>
      <c r="U24" s="106"/>
      <c r="V24" s="106"/>
      <c r="W24" s="106"/>
      <c r="X24" s="106"/>
      <c r="Y24" s="107"/>
      <c r="AA24" s="130"/>
      <c r="AB24" s="130"/>
    </row>
    <row r="25" spans="1:28" s="4" customFormat="1" hidden="1" outlineLevel="1" x14ac:dyDescent="0.25">
      <c r="A25" s="103"/>
      <c r="B25" s="104"/>
      <c r="C25" s="104"/>
      <c r="D25" s="105"/>
      <c r="E25" s="104" t="s">
        <v>270</v>
      </c>
      <c r="F25" s="105"/>
      <c r="G25" s="105"/>
      <c r="H25" s="105"/>
      <c r="I25" s="105"/>
      <c r="J25" s="178" t="s">
        <v>225</v>
      </c>
      <c r="K25" s="105"/>
      <c r="L25" s="104"/>
      <c r="M25" s="105"/>
      <c r="N25" s="105"/>
      <c r="O25" s="104"/>
      <c r="P25" s="105"/>
      <c r="Q25" s="105"/>
      <c r="R25" s="105"/>
      <c r="S25" s="105"/>
      <c r="T25" s="105"/>
      <c r="U25" s="106"/>
      <c r="V25" s="106"/>
      <c r="W25" s="106"/>
      <c r="X25" s="106"/>
      <c r="Y25" s="107"/>
      <c r="AA25" s="130"/>
      <c r="AB25" s="130"/>
    </row>
    <row r="26" spans="1:28" s="4" customFormat="1" hidden="1" outlineLevel="1" x14ac:dyDescent="0.25">
      <c r="A26" s="103"/>
      <c r="B26" s="104"/>
      <c r="C26" s="104"/>
      <c r="D26" s="105"/>
      <c r="E26" s="104" t="s">
        <v>271</v>
      </c>
      <c r="F26" s="105"/>
      <c r="G26" s="105"/>
      <c r="H26" s="105"/>
      <c r="I26" s="105"/>
      <c r="J26" s="178" t="s">
        <v>19</v>
      </c>
      <c r="K26" s="105"/>
      <c r="L26" s="104"/>
      <c r="M26" s="105"/>
      <c r="N26" s="105"/>
      <c r="O26" s="104"/>
      <c r="P26" s="105"/>
      <c r="Q26" s="105"/>
      <c r="R26" s="105"/>
      <c r="S26" s="105"/>
      <c r="T26" s="105"/>
      <c r="U26" s="106"/>
      <c r="V26" s="106"/>
      <c r="W26" s="106"/>
      <c r="X26" s="106"/>
      <c r="Y26" s="107"/>
      <c r="AA26" s="130"/>
      <c r="AB26" s="130"/>
    </row>
    <row r="27" spans="1:28" s="4" customFormat="1" hidden="1" outlineLevel="1" x14ac:dyDescent="0.25">
      <c r="A27" s="103"/>
      <c r="B27" s="104"/>
      <c r="C27" s="104"/>
      <c r="D27" s="105"/>
      <c r="E27" s="104" t="s">
        <v>272</v>
      </c>
      <c r="F27" s="105"/>
      <c r="G27" s="105"/>
      <c r="H27" s="105"/>
      <c r="I27" s="105"/>
      <c r="J27" s="178" t="s">
        <v>20</v>
      </c>
      <c r="K27" s="105"/>
      <c r="L27" s="104"/>
      <c r="M27" s="105"/>
      <c r="N27" s="105"/>
      <c r="O27" s="104"/>
      <c r="P27" s="105"/>
      <c r="Q27" s="105"/>
      <c r="R27" s="105"/>
      <c r="S27" s="105"/>
      <c r="T27" s="105"/>
      <c r="U27" s="106"/>
      <c r="V27" s="106"/>
      <c r="W27" s="106"/>
      <c r="X27" s="106"/>
      <c r="Y27" s="107"/>
      <c r="AA27" s="130"/>
      <c r="AB27" s="130"/>
    </row>
    <row r="28" spans="1:28" s="4" customFormat="1" hidden="1" outlineLevel="1" x14ac:dyDescent="0.25">
      <c r="A28" s="103"/>
      <c r="B28" s="104"/>
      <c r="C28" s="104"/>
      <c r="D28" s="105"/>
      <c r="E28" s="104" t="s">
        <v>130</v>
      </c>
      <c r="F28" s="105"/>
      <c r="G28" s="105"/>
      <c r="H28" s="105"/>
      <c r="I28" s="105"/>
      <c r="J28" s="178" t="s">
        <v>22</v>
      </c>
      <c r="K28" s="105"/>
      <c r="L28" s="104"/>
      <c r="M28" s="105"/>
      <c r="N28" s="105"/>
      <c r="O28" s="104"/>
      <c r="P28" s="105"/>
      <c r="Q28" s="105"/>
      <c r="R28" s="105"/>
      <c r="S28" s="105"/>
      <c r="T28" s="105"/>
      <c r="U28" s="106"/>
      <c r="V28" s="106"/>
      <c r="W28" s="106"/>
      <c r="X28" s="106"/>
      <c r="Y28" s="107"/>
      <c r="AA28" s="130"/>
      <c r="AB28" s="130"/>
    </row>
    <row r="29" spans="1:28" s="4" customFormat="1" hidden="1" outlineLevel="1" x14ac:dyDescent="0.25">
      <c r="A29" s="103"/>
      <c r="B29" s="104"/>
      <c r="C29" s="104"/>
      <c r="D29" s="105"/>
      <c r="E29" s="104" t="s">
        <v>273</v>
      </c>
      <c r="F29" s="105"/>
      <c r="G29" s="105"/>
      <c r="H29" s="105"/>
      <c r="I29" s="105"/>
      <c r="J29" s="178" t="s">
        <v>23</v>
      </c>
      <c r="K29" s="105"/>
      <c r="L29" s="104"/>
      <c r="M29" s="105"/>
      <c r="N29" s="105"/>
      <c r="O29" s="104"/>
      <c r="P29" s="105"/>
      <c r="Q29" s="105"/>
      <c r="R29" s="105"/>
      <c r="S29" s="105"/>
      <c r="T29" s="105"/>
      <c r="U29" s="106"/>
      <c r="V29" s="106"/>
      <c r="W29" s="106"/>
      <c r="X29" s="106"/>
      <c r="Y29" s="107"/>
      <c r="AA29" s="130"/>
      <c r="AB29" s="130"/>
    </row>
    <row r="30" spans="1:28" s="4" customFormat="1" hidden="1" outlineLevel="1" x14ac:dyDescent="0.25">
      <c r="A30" s="103"/>
      <c r="B30" s="104"/>
      <c r="C30" s="104"/>
      <c r="D30" s="105"/>
      <c r="E30" s="104" t="s">
        <v>111</v>
      </c>
      <c r="F30" s="105"/>
      <c r="G30" s="105"/>
      <c r="H30" s="105"/>
      <c r="I30" s="105"/>
      <c r="J30" s="178" t="s">
        <v>24</v>
      </c>
      <c r="K30" s="105"/>
      <c r="L30" s="104"/>
      <c r="M30" s="105"/>
      <c r="N30" s="105"/>
      <c r="O30" s="104"/>
      <c r="P30" s="105"/>
      <c r="Q30" s="105"/>
      <c r="R30" s="105"/>
      <c r="S30" s="105"/>
      <c r="T30" s="105"/>
      <c r="U30" s="106"/>
      <c r="V30" s="106"/>
      <c r="W30" s="106"/>
      <c r="X30" s="106"/>
      <c r="Y30" s="107"/>
      <c r="AA30" s="130"/>
      <c r="AB30" s="130"/>
    </row>
    <row r="31" spans="1:28" s="4" customFormat="1" hidden="1" outlineLevel="1" x14ac:dyDescent="0.25">
      <c r="A31" s="103"/>
      <c r="B31" s="104"/>
      <c r="C31" s="104"/>
      <c r="D31" s="105"/>
      <c r="E31" s="104" t="s">
        <v>274</v>
      </c>
      <c r="F31" s="105"/>
      <c r="G31" s="105"/>
      <c r="H31" s="105"/>
      <c r="I31" s="105"/>
      <c r="J31" s="178" t="s">
        <v>25</v>
      </c>
      <c r="K31" s="105"/>
      <c r="L31" s="104"/>
      <c r="M31" s="105"/>
      <c r="N31" s="105"/>
      <c r="O31" s="104"/>
      <c r="P31" s="105"/>
      <c r="Q31" s="105"/>
      <c r="R31" s="105"/>
      <c r="S31" s="105"/>
      <c r="T31" s="105"/>
      <c r="U31" s="106"/>
      <c r="V31" s="106"/>
      <c r="W31" s="106"/>
      <c r="X31" s="106"/>
      <c r="Y31" s="107"/>
      <c r="AA31" s="130"/>
      <c r="AB31" s="130"/>
    </row>
    <row r="32" spans="1:28" s="4" customFormat="1" hidden="1" outlineLevel="1" x14ac:dyDescent="0.25">
      <c r="A32" s="103"/>
      <c r="B32" s="104"/>
      <c r="C32" s="104"/>
      <c r="D32" s="105"/>
      <c r="E32" s="104" t="s">
        <v>68</v>
      </c>
      <c r="F32" s="105"/>
      <c r="G32" s="105"/>
      <c r="H32" s="105"/>
      <c r="I32" s="105"/>
      <c r="J32" s="178" t="s">
        <v>26</v>
      </c>
      <c r="K32" s="105"/>
      <c r="L32" s="104"/>
      <c r="M32" s="105"/>
      <c r="N32" s="105"/>
      <c r="O32" s="104"/>
      <c r="P32" s="105"/>
      <c r="Q32" s="105"/>
      <c r="R32" s="105"/>
      <c r="S32" s="105"/>
      <c r="T32" s="105"/>
      <c r="U32" s="106"/>
      <c r="V32" s="106"/>
      <c r="W32" s="106"/>
      <c r="X32" s="106"/>
      <c r="Y32" s="107"/>
      <c r="AA32" s="130"/>
      <c r="AB32" s="130"/>
    </row>
    <row r="33" spans="1:28" s="4" customFormat="1" ht="15.75" hidden="1" outlineLevel="1" thickBot="1" x14ac:dyDescent="0.3">
      <c r="A33" s="103"/>
      <c r="B33" s="104"/>
      <c r="C33" s="104"/>
      <c r="D33" s="105"/>
      <c r="E33" s="104"/>
      <c r="F33" s="105"/>
      <c r="G33" s="105"/>
      <c r="H33" s="105"/>
      <c r="I33" s="105"/>
      <c r="J33" s="179" t="s">
        <v>27</v>
      </c>
      <c r="K33" s="105"/>
      <c r="L33" s="104"/>
      <c r="M33" s="105"/>
      <c r="N33" s="105"/>
      <c r="O33" s="104"/>
      <c r="P33" s="105"/>
      <c r="Q33" s="105"/>
      <c r="R33" s="105"/>
      <c r="S33" s="105"/>
      <c r="T33" s="105"/>
      <c r="U33" s="106"/>
      <c r="V33" s="106"/>
      <c r="W33" s="106"/>
      <c r="X33" s="106"/>
      <c r="Y33" s="107"/>
      <c r="AA33" s="130"/>
      <c r="AB33" s="130"/>
    </row>
    <row r="34" spans="1:28" s="8" customFormat="1" collapsed="1" x14ac:dyDescent="0.25">
      <c r="A34" s="108"/>
      <c r="B34" s="109" t="s">
        <v>73</v>
      </c>
      <c r="C34" s="109" t="s">
        <v>73</v>
      </c>
      <c r="D34" s="110">
        <v>1</v>
      </c>
      <c r="E34" s="109" t="s">
        <v>254</v>
      </c>
      <c r="F34" s="110">
        <v>20.2</v>
      </c>
      <c r="G34" s="110">
        <v>-0.8</v>
      </c>
      <c r="H34" s="110">
        <f>IF(I34="L",0-G34,G34)</f>
        <v>0.8</v>
      </c>
      <c r="I34" s="14" t="s">
        <v>17</v>
      </c>
      <c r="J34" s="110" t="s">
        <v>64</v>
      </c>
      <c r="K34" s="110">
        <v>40</v>
      </c>
      <c r="L34" s="109">
        <f>K34/PI()</f>
        <v>12.732395447351628</v>
      </c>
      <c r="M34" s="110">
        <v>5.3</v>
      </c>
      <c r="N34" s="110">
        <v>10</v>
      </c>
      <c r="O34" s="109">
        <f>M34/SIN(RADIANS(90-N34))</f>
        <v>5.381761042994448</v>
      </c>
      <c r="P34" s="110" t="s">
        <v>31</v>
      </c>
      <c r="Q34" s="110" t="s">
        <v>33</v>
      </c>
      <c r="R34" s="110">
        <v>4</v>
      </c>
      <c r="S34" s="110" t="s">
        <v>206</v>
      </c>
      <c r="T34" s="110" t="s">
        <v>62</v>
      </c>
      <c r="U34" s="111">
        <f>IF(ISERROR(0.0509*(VLOOKUP(J34,$AA$35:$AB$64,2,FALSE))*(L34^'Long Plot Data'!W182*O34)),"",0.0509*(VLOOKUP(J34,$AA$35:$AB$64,2,FALSE))*(L34^2*O34))</f>
        <v>33.972215113223292</v>
      </c>
      <c r="V34" s="111">
        <f t="shared" ref="V34:V65" si="0">IF(ISERROR(0.199*((VLOOKUP(J34,$AA$35:$AB$64,2,FALSE)^0.899)*(L34^2.22))),"",0.199*((VLOOKUP(J34,$AA$35:$AB$64,2,FALSE)^0.899)*(L34^2.22)))</f>
        <v>44.377738834042489</v>
      </c>
      <c r="W34" s="111">
        <f>IF(SUM(U34:V34)=0,"",SUM(U34:V34))</f>
        <v>78.349953947265789</v>
      </c>
      <c r="X34" s="111">
        <f>IF(ISERROR(U34*(IF(Q34="Alive",0.48,0.5))+V34*0.39),"",U34*(IF(Q34="Alive",0.48,0.5))+V34*0.39)</f>
        <v>33.613981399623754</v>
      </c>
      <c r="Y34" s="112">
        <f>IF(ISERROR((X34/1000)*3.67),"",IF(ISNA((X34/1000)*3.67),"",(X34/1000)*3.67))</f>
        <v>0.12336331173661917</v>
      </c>
      <c r="AA34" s="133" t="s">
        <v>216</v>
      </c>
      <c r="AB34" s="134" t="s">
        <v>217</v>
      </c>
    </row>
    <row r="35" spans="1:28" s="8" customFormat="1" x14ac:dyDescent="0.25">
      <c r="A35" s="113"/>
      <c r="B35" s="162">
        <v>1</v>
      </c>
      <c r="C35" s="162"/>
      <c r="D35" s="35"/>
      <c r="E35" s="162"/>
      <c r="F35" s="35"/>
      <c r="G35" s="35"/>
      <c r="H35" s="110">
        <f t="shared" ref="H35:H98" si="1">IF(I35="L",0-G35,G35)</f>
        <v>0</v>
      </c>
      <c r="I35" s="163"/>
      <c r="J35" s="35"/>
      <c r="K35" s="35"/>
      <c r="L35" s="115">
        <f t="shared" ref="L35:L85" si="2">K35/PI()</f>
        <v>0</v>
      </c>
      <c r="M35" s="35"/>
      <c r="N35" s="35"/>
      <c r="O35" s="115">
        <f>M35/SIN(RADIANS(90-N35))</f>
        <v>0</v>
      </c>
      <c r="P35" s="35"/>
      <c r="Q35" s="35" t="str">
        <f>IF(R35="","",IF(R35=0,"DEAD","ALIVE"))</f>
        <v/>
      </c>
      <c r="R35" s="35"/>
      <c r="S35" s="35"/>
      <c r="T35" s="35"/>
      <c r="U35" s="111" t="str">
        <f t="shared" ref="U35:U66" si="3">IF(ISERROR(0.0509*(VLOOKUP(J35,$AA$35:$AB$64,2,FALSE))*(L35^2*O35)),"",0.0509*(VLOOKUP(J35,$AA$35:$AB$64,2,FALSE))*(L35^2*O35))</f>
        <v/>
      </c>
      <c r="V35" s="111" t="str">
        <f t="shared" si="0"/>
        <v/>
      </c>
      <c r="W35" s="111" t="str">
        <f t="shared" ref="W35:W98" si="4">IF(SUM(U35:V35)=0,"",SUM(U35:V35))</f>
        <v/>
      </c>
      <c r="X35" s="111" t="str">
        <f t="shared" ref="X35:X98" si="5">IF(ISERROR(U35*(IF(Q35="Alive",0.48,0.5))+V35*0.39),"",U35*(IF(Q35="Alive",0.48,0.5))+V35*0.39)</f>
        <v/>
      </c>
      <c r="Y35" s="112" t="str">
        <f t="shared" ref="Y35:Y98" si="6">IF(ISERROR((X35/1000)*3.67),"",IF(ISNA((X35/1000)*3.67),"",(X35/1000)*3.67))</f>
        <v/>
      </c>
      <c r="AA35" s="135" t="s">
        <v>111</v>
      </c>
      <c r="AB35" s="136">
        <v>0.63900000000000001</v>
      </c>
    </row>
    <row r="36" spans="1:28" s="8" customFormat="1" x14ac:dyDescent="0.25">
      <c r="A36" s="113"/>
      <c r="B36" s="162">
        <v>2</v>
      </c>
      <c r="C36" s="162"/>
      <c r="D36" s="35"/>
      <c r="E36" s="162"/>
      <c r="F36" s="35"/>
      <c r="G36" s="35"/>
      <c r="H36" s="110">
        <f t="shared" si="1"/>
        <v>0</v>
      </c>
      <c r="I36" s="163"/>
      <c r="J36" s="35"/>
      <c r="K36" s="35"/>
      <c r="L36" s="115">
        <f t="shared" si="2"/>
        <v>0</v>
      </c>
      <c r="M36" s="35"/>
      <c r="N36" s="35"/>
      <c r="O36" s="115">
        <f t="shared" ref="O36:O85" si="7">M36/SIN(RADIANS(90-N36))</f>
        <v>0</v>
      </c>
      <c r="P36" s="35"/>
      <c r="Q36" s="35" t="str">
        <f t="shared" ref="Q36:Q99" si="8">IF(R36="","",IF(R36=0,"DEAD","ALIVE"))</f>
        <v/>
      </c>
      <c r="R36" s="35"/>
      <c r="S36" s="35"/>
      <c r="T36" s="35"/>
      <c r="U36" s="111" t="str">
        <f t="shared" si="3"/>
        <v/>
      </c>
      <c r="V36" s="111" t="str">
        <f t="shared" si="0"/>
        <v/>
      </c>
      <c r="W36" s="111" t="str">
        <f t="shared" si="4"/>
        <v/>
      </c>
      <c r="X36" s="111" t="str">
        <f t="shared" si="5"/>
        <v/>
      </c>
      <c r="Y36" s="112" t="str">
        <f t="shared" si="6"/>
        <v/>
      </c>
      <c r="AA36" s="135" t="s">
        <v>68</v>
      </c>
      <c r="AB36" s="136">
        <v>0.7</v>
      </c>
    </row>
    <row r="37" spans="1:28" s="8" customFormat="1" x14ac:dyDescent="0.25">
      <c r="A37" s="113"/>
      <c r="B37" s="162">
        <v>3</v>
      </c>
      <c r="C37" s="162"/>
      <c r="D37" s="35"/>
      <c r="E37" s="162"/>
      <c r="F37" s="35"/>
      <c r="G37" s="35"/>
      <c r="H37" s="110">
        <f t="shared" si="1"/>
        <v>0</v>
      </c>
      <c r="I37" s="163"/>
      <c r="J37" s="35"/>
      <c r="K37" s="35"/>
      <c r="L37" s="115">
        <f t="shared" si="2"/>
        <v>0</v>
      </c>
      <c r="M37" s="35"/>
      <c r="N37" s="35"/>
      <c r="O37" s="115">
        <f t="shared" si="7"/>
        <v>0</v>
      </c>
      <c r="P37" s="35"/>
      <c r="Q37" s="35" t="str">
        <f t="shared" si="8"/>
        <v/>
      </c>
      <c r="R37" s="35"/>
      <c r="S37" s="35"/>
      <c r="T37" s="35"/>
      <c r="U37" s="111" t="str">
        <f t="shared" si="3"/>
        <v/>
      </c>
      <c r="V37" s="111" t="str">
        <f t="shared" si="0"/>
        <v/>
      </c>
      <c r="W37" s="111" t="str">
        <f t="shared" si="4"/>
        <v/>
      </c>
      <c r="X37" s="111" t="str">
        <f t="shared" si="5"/>
        <v/>
      </c>
      <c r="Y37" s="112" t="str">
        <f t="shared" si="6"/>
        <v/>
      </c>
      <c r="AA37" s="135" t="s">
        <v>64</v>
      </c>
      <c r="AB37" s="136">
        <v>0.76500000000000001</v>
      </c>
    </row>
    <row r="38" spans="1:28" s="8" customFormat="1" x14ac:dyDescent="0.25">
      <c r="A38" s="113"/>
      <c r="B38" s="162">
        <v>4</v>
      </c>
      <c r="C38" s="162"/>
      <c r="D38" s="35"/>
      <c r="E38" s="162"/>
      <c r="F38" s="132"/>
      <c r="G38" s="35"/>
      <c r="H38" s="110">
        <f t="shared" si="1"/>
        <v>0</v>
      </c>
      <c r="I38" s="163"/>
      <c r="J38" s="35"/>
      <c r="K38" s="35"/>
      <c r="L38" s="115">
        <f t="shared" si="2"/>
        <v>0</v>
      </c>
      <c r="M38" s="35"/>
      <c r="N38" s="35"/>
      <c r="O38" s="115">
        <f t="shared" si="7"/>
        <v>0</v>
      </c>
      <c r="P38" s="35"/>
      <c r="Q38" s="35" t="str">
        <f t="shared" si="8"/>
        <v/>
      </c>
      <c r="R38" s="35"/>
      <c r="S38" s="35"/>
      <c r="T38" s="35"/>
      <c r="U38" s="111" t="str">
        <f t="shared" si="3"/>
        <v/>
      </c>
      <c r="V38" s="111" t="str">
        <f t="shared" si="0"/>
        <v/>
      </c>
      <c r="W38" s="111" t="str">
        <f t="shared" si="4"/>
        <v/>
      </c>
      <c r="X38" s="111" t="str">
        <f t="shared" si="5"/>
        <v/>
      </c>
      <c r="Y38" s="112" t="str">
        <f t="shared" si="6"/>
        <v/>
      </c>
      <c r="AA38" s="135" t="s">
        <v>112</v>
      </c>
      <c r="AB38" s="136">
        <v>0.81599999999999995</v>
      </c>
    </row>
    <row r="39" spans="1:28" s="8" customFormat="1" x14ac:dyDescent="0.25">
      <c r="A39" s="113"/>
      <c r="B39" s="162">
        <v>5</v>
      </c>
      <c r="C39" s="162"/>
      <c r="D39" s="35"/>
      <c r="E39" s="162"/>
      <c r="F39" s="132"/>
      <c r="G39" s="35"/>
      <c r="H39" s="110">
        <f t="shared" si="1"/>
        <v>0</v>
      </c>
      <c r="I39" s="163"/>
      <c r="J39" s="35"/>
      <c r="K39" s="35"/>
      <c r="L39" s="115">
        <f t="shared" si="2"/>
        <v>0</v>
      </c>
      <c r="M39" s="35"/>
      <c r="N39" s="35"/>
      <c r="O39" s="115">
        <f t="shared" si="7"/>
        <v>0</v>
      </c>
      <c r="P39" s="35"/>
      <c r="Q39" s="35" t="str">
        <f t="shared" si="8"/>
        <v/>
      </c>
      <c r="R39" s="35"/>
      <c r="S39" s="35"/>
      <c r="T39" s="35"/>
      <c r="U39" s="111" t="str">
        <f t="shared" si="3"/>
        <v/>
      </c>
      <c r="V39" s="111" t="str">
        <f t="shared" si="0"/>
        <v/>
      </c>
      <c r="W39" s="111" t="str">
        <f t="shared" si="4"/>
        <v/>
      </c>
      <c r="X39" s="111" t="str">
        <f t="shared" si="5"/>
        <v/>
      </c>
      <c r="Y39" s="112" t="str">
        <f t="shared" si="6"/>
        <v/>
      </c>
      <c r="AA39" s="135" t="s">
        <v>220</v>
      </c>
      <c r="AB39" s="136">
        <v>0.83899999999999997</v>
      </c>
    </row>
    <row r="40" spans="1:28" s="8" customFormat="1" x14ac:dyDescent="0.25">
      <c r="A40" s="113"/>
      <c r="B40" s="162">
        <v>6</v>
      </c>
      <c r="C40" s="162"/>
      <c r="D40" s="35"/>
      <c r="E40" s="162"/>
      <c r="F40" s="132"/>
      <c r="G40" s="35"/>
      <c r="H40" s="110">
        <f t="shared" si="1"/>
        <v>0</v>
      </c>
      <c r="I40" s="163"/>
      <c r="J40" s="35"/>
      <c r="K40" s="35"/>
      <c r="L40" s="115">
        <f t="shared" si="2"/>
        <v>0</v>
      </c>
      <c r="M40" s="35"/>
      <c r="N40" s="35"/>
      <c r="O40" s="115">
        <f t="shared" si="7"/>
        <v>0</v>
      </c>
      <c r="P40" s="35"/>
      <c r="Q40" s="35" t="str">
        <f t="shared" si="8"/>
        <v/>
      </c>
      <c r="R40" s="35"/>
      <c r="S40" s="35"/>
      <c r="T40" s="35"/>
      <c r="U40" s="111" t="str">
        <f t="shared" si="3"/>
        <v/>
      </c>
      <c r="V40" s="111" t="str">
        <f t="shared" si="0"/>
        <v/>
      </c>
      <c r="W40" s="111" t="str">
        <f t="shared" si="4"/>
        <v/>
      </c>
      <c r="X40" s="111" t="str">
        <f t="shared" si="5"/>
        <v/>
      </c>
      <c r="Y40" s="112" t="str">
        <f t="shared" si="6"/>
        <v/>
      </c>
      <c r="AA40" s="135" t="s">
        <v>65</v>
      </c>
      <c r="AB40" s="136">
        <v>0.78</v>
      </c>
    </row>
    <row r="41" spans="1:28" s="8" customFormat="1" x14ac:dyDescent="0.25">
      <c r="A41" s="139"/>
      <c r="B41" s="162">
        <v>7</v>
      </c>
      <c r="C41" s="162"/>
      <c r="D41" s="35"/>
      <c r="E41" s="162"/>
      <c r="F41" s="132"/>
      <c r="G41" s="35"/>
      <c r="H41" s="110">
        <f t="shared" si="1"/>
        <v>0</v>
      </c>
      <c r="I41" s="163"/>
      <c r="J41" s="35"/>
      <c r="K41" s="35"/>
      <c r="L41" s="115">
        <f t="shared" si="2"/>
        <v>0</v>
      </c>
      <c r="M41" s="35"/>
      <c r="N41" s="35"/>
      <c r="O41" s="115">
        <f t="shared" si="7"/>
        <v>0</v>
      </c>
      <c r="P41" s="35"/>
      <c r="Q41" s="35" t="str">
        <f t="shared" si="8"/>
        <v/>
      </c>
      <c r="R41" s="35"/>
      <c r="S41" s="35"/>
      <c r="T41" s="35"/>
      <c r="U41" s="111" t="str">
        <f t="shared" si="3"/>
        <v/>
      </c>
      <c r="V41" s="111" t="str">
        <f t="shared" si="0"/>
        <v/>
      </c>
      <c r="W41" s="111" t="str">
        <f t="shared" si="4"/>
        <v/>
      </c>
      <c r="X41" s="111" t="str">
        <f t="shared" si="5"/>
        <v/>
      </c>
      <c r="Y41" s="112" t="str">
        <f t="shared" si="6"/>
        <v/>
      </c>
      <c r="AA41" s="135" t="s">
        <v>71</v>
      </c>
      <c r="AB41" s="136">
        <v>0.79</v>
      </c>
    </row>
    <row r="42" spans="1:28" s="8" customFormat="1" x14ac:dyDescent="0.25">
      <c r="A42" s="113"/>
      <c r="B42" s="162">
        <v>8</v>
      </c>
      <c r="C42" s="162"/>
      <c r="D42" s="35"/>
      <c r="E42" s="162"/>
      <c r="F42" s="132"/>
      <c r="G42" s="35"/>
      <c r="H42" s="110">
        <f t="shared" si="1"/>
        <v>0</v>
      </c>
      <c r="I42" s="163"/>
      <c r="J42" s="35"/>
      <c r="K42" s="35"/>
      <c r="L42" s="115">
        <f t="shared" si="2"/>
        <v>0</v>
      </c>
      <c r="M42" s="35"/>
      <c r="N42" s="35"/>
      <c r="O42" s="115">
        <f t="shared" si="7"/>
        <v>0</v>
      </c>
      <c r="P42" s="35"/>
      <c r="Q42" s="35" t="str">
        <f t="shared" si="8"/>
        <v/>
      </c>
      <c r="R42" s="35"/>
      <c r="S42" s="35"/>
      <c r="T42" s="35"/>
      <c r="U42" s="111" t="str">
        <f t="shared" si="3"/>
        <v/>
      </c>
      <c r="V42" s="111" t="str">
        <f t="shared" si="0"/>
        <v/>
      </c>
      <c r="W42" s="111" t="str">
        <f t="shared" si="4"/>
        <v/>
      </c>
      <c r="X42" s="111" t="str">
        <f t="shared" si="5"/>
        <v/>
      </c>
      <c r="Y42" s="112" t="str">
        <f t="shared" si="6"/>
        <v/>
      </c>
      <c r="AA42" s="135" t="s">
        <v>72</v>
      </c>
      <c r="AB42" s="136">
        <v>0.88500000000000001</v>
      </c>
    </row>
    <row r="43" spans="1:28" s="8" customFormat="1" x14ac:dyDescent="0.25">
      <c r="A43" s="139"/>
      <c r="B43" s="162">
        <v>9</v>
      </c>
      <c r="C43" s="162"/>
      <c r="D43" s="35"/>
      <c r="E43" s="162"/>
      <c r="F43" s="132"/>
      <c r="G43" s="35"/>
      <c r="H43" s="110">
        <f t="shared" si="1"/>
        <v>0</v>
      </c>
      <c r="I43" s="163"/>
      <c r="J43" s="35"/>
      <c r="K43" s="35"/>
      <c r="L43" s="115">
        <f t="shared" si="2"/>
        <v>0</v>
      </c>
      <c r="M43" s="35"/>
      <c r="N43" s="35"/>
      <c r="O43" s="115">
        <f t="shared" si="7"/>
        <v>0</v>
      </c>
      <c r="P43" s="35"/>
      <c r="Q43" s="35" t="str">
        <f t="shared" si="8"/>
        <v/>
      </c>
      <c r="R43" s="35"/>
      <c r="S43" s="35"/>
      <c r="T43" s="35"/>
      <c r="U43" s="111" t="str">
        <f t="shared" si="3"/>
        <v/>
      </c>
      <c r="V43" s="111" t="str">
        <f t="shared" si="0"/>
        <v/>
      </c>
      <c r="W43" s="111" t="str">
        <f t="shared" si="4"/>
        <v/>
      </c>
      <c r="X43" s="111" t="str">
        <f t="shared" si="5"/>
        <v/>
      </c>
      <c r="Y43" s="112" t="str">
        <f t="shared" si="6"/>
        <v/>
      </c>
      <c r="AA43" s="135" t="s">
        <v>221</v>
      </c>
      <c r="AB43" s="136">
        <v>0.64749999999999996</v>
      </c>
    </row>
    <row r="44" spans="1:28" s="8" customFormat="1" x14ac:dyDescent="0.25">
      <c r="A44" s="139"/>
      <c r="B44" s="162">
        <v>10</v>
      </c>
      <c r="C44" s="162"/>
      <c r="D44" s="35"/>
      <c r="E44" s="162"/>
      <c r="F44" s="132"/>
      <c r="G44" s="35"/>
      <c r="H44" s="110">
        <f t="shared" si="1"/>
        <v>0</v>
      </c>
      <c r="I44" s="163"/>
      <c r="J44" s="35"/>
      <c r="K44" s="35"/>
      <c r="L44" s="115">
        <f t="shared" si="2"/>
        <v>0</v>
      </c>
      <c r="M44" s="35"/>
      <c r="N44" s="35"/>
      <c r="O44" s="115">
        <f t="shared" si="7"/>
        <v>0</v>
      </c>
      <c r="P44" s="35"/>
      <c r="Q44" s="35" t="str">
        <f t="shared" si="8"/>
        <v/>
      </c>
      <c r="R44" s="35"/>
      <c r="S44" s="35"/>
      <c r="T44" s="35"/>
      <c r="U44" s="111" t="str">
        <f t="shared" si="3"/>
        <v/>
      </c>
      <c r="V44" s="111" t="str">
        <f t="shared" si="0"/>
        <v/>
      </c>
      <c r="W44" s="111" t="str">
        <f t="shared" si="4"/>
        <v/>
      </c>
      <c r="X44" s="111" t="str">
        <f t="shared" si="5"/>
        <v/>
      </c>
      <c r="Y44" s="112" t="str">
        <f t="shared" si="6"/>
        <v/>
      </c>
      <c r="AA44" s="135" t="s">
        <v>67</v>
      </c>
      <c r="AB44" s="136">
        <v>0.752</v>
      </c>
    </row>
    <row r="45" spans="1:28" s="8" customFormat="1" x14ac:dyDescent="0.25">
      <c r="A45" s="113"/>
      <c r="B45" s="162">
        <v>11</v>
      </c>
      <c r="C45" s="162"/>
      <c r="D45" s="35"/>
      <c r="E45" s="162"/>
      <c r="F45" s="132"/>
      <c r="G45" s="35"/>
      <c r="H45" s="110">
        <f t="shared" si="1"/>
        <v>0</v>
      </c>
      <c r="I45" s="163"/>
      <c r="J45" s="35"/>
      <c r="K45" s="35"/>
      <c r="L45" s="115">
        <f t="shared" si="2"/>
        <v>0</v>
      </c>
      <c r="M45" s="35"/>
      <c r="N45" s="35"/>
      <c r="O45" s="115">
        <f t="shared" si="7"/>
        <v>0</v>
      </c>
      <c r="P45" s="35"/>
      <c r="Q45" s="35" t="str">
        <f t="shared" si="8"/>
        <v/>
      </c>
      <c r="R45" s="35"/>
      <c r="S45" s="35"/>
      <c r="T45" s="35"/>
      <c r="U45" s="111" t="str">
        <f t="shared" si="3"/>
        <v/>
      </c>
      <c r="V45" s="111" t="str">
        <f t="shared" si="0"/>
        <v/>
      </c>
      <c r="W45" s="111" t="str">
        <f t="shared" si="4"/>
        <v/>
      </c>
      <c r="X45" s="111" t="str">
        <f t="shared" si="5"/>
        <v/>
      </c>
      <c r="Y45" s="112" t="str">
        <f t="shared" si="6"/>
        <v/>
      </c>
      <c r="AA45" s="135" t="s">
        <v>222</v>
      </c>
      <c r="AB45" s="136">
        <v>0.97499999999999998</v>
      </c>
    </row>
    <row r="46" spans="1:28" s="8" customFormat="1" x14ac:dyDescent="0.25">
      <c r="A46" s="113"/>
      <c r="B46" s="162">
        <v>12</v>
      </c>
      <c r="C46" s="162"/>
      <c r="D46" s="35"/>
      <c r="E46" s="162"/>
      <c r="F46" s="132"/>
      <c r="G46" s="35"/>
      <c r="H46" s="110">
        <f t="shared" si="1"/>
        <v>0</v>
      </c>
      <c r="I46" s="163"/>
      <c r="J46" s="35"/>
      <c r="K46" s="35"/>
      <c r="L46" s="115">
        <f t="shared" si="2"/>
        <v>0</v>
      </c>
      <c r="M46" s="35"/>
      <c r="N46" s="35"/>
      <c r="O46" s="115">
        <f t="shared" si="7"/>
        <v>0</v>
      </c>
      <c r="P46" s="35"/>
      <c r="Q46" s="35" t="str">
        <f t="shared" si="8"/>
        <v/>
      </c>
      <c r="R46" s="35"/>
      <c r="S46" s="35"/>
      <c r="T46" s="35"/>
      <c r="U46" s="111" t="str">
        <f t="shared" si="3"/>
        <v/>
      </c>
      <c r="V46" s="111" t="str">
        <f t="shared" si="0"/>
        <v/>
      </c>
      <c r="W46" s="111" t="str">
        <f t="shared" si="4"/>
        <v/>
      </c>
      <c r="X46" s="111" t="str">
        <f t="shared" si="5"/>
        <v/>
      </c>
      <c r="Y46" s="112" t="str">
        <f t="shared" si="6"/>
        <v/>
      </c>
      <c r="AA46" s="135" t="s">
        <v>70</v>
      </c>
      <c r="AB46" s="136">
        <v>0.872</v>
      </c>
    </row>
    <row r="47" spans="1:28" s="8" customFormat="1" x14ac:dyDescent="0.25">
      <c r="A47" s="139"/>
      <c r="B47" s="162">
        <v>13</v>
      </c>
      <c r="C47" s="162"/>
      <c r="D47" s="35"/>
      <c r="E47" s="162"/>
      <c r="F47" s="132"/>
      <c r="G47" s="35"/>
      <c r="H47" s="110">
        <f t="shared" si="1"/>
        <v>0</v>
      </c>
      <c r="I47" s="163"/>
      <c r="J47" s="35"/>
      <c r="K47" s="35"/>
      <c r="L47" s="115">
        <f t="shared" si="2"/>
        <v>0</v>
      </c>
      <c r="M47" s="35"/>
      <c r="N47" s="35"/>
      <c r="O47" s="115">
        <f t="shared" si="7"/>
        <v>0</v>
      </c>
      <c r="P47" s="35"/>
      <c r="Q47" s="35" t="str">
        <f t="shared" si="8"/>
        <v/>
      </c>
      <c r="R47" s="35"/>
      <c r="S47" s="35"/>
      <c r="T47" s="35"/>
      <c r="U47" s="111" t="str">
        <f t="shared" si="3"/>
        <v/>
      </c>
      <c r="V47" s="111" t="str">
        <f t="shared" si="0"/>
        <v/>
      </c>
      <c r="W47" s="111" t="str">
        <f t="shared" si="4"/>
        <v/>
      </c>
      <c r="X47" s="111" t="str">
        <f t="shared" si="5"/>
        <v/>
      </c>
      <c r="Y47" s="112" t="str">
        <f t="shared" si="6"/>
        <v/>
      </c>
      <c r="AA47" s="135" t="s">
        <v>113</v>
      </c>
      <c r="AB47" s="136">
        <v>0.47249999999999998</v>
      </c>
    </row>
    <row r="48" spans="1:28" s="8" customFormat="1" x14ac:dyDescent="0.25">
      <c r="A48" s="113"/>
      <c r="B48" s="162">
        <v>14</v>
      </c>
      <c r="C48" s="162"/>
      <c r="D48" s="35"/>
      <c r="E48" s="162"/>
      <c r="F48" s="132"/>
      <c r="G48" s="35"/>
      <c r="H48" s="110">
        <f t="shared" si="1"/>
        <v>0</v>
      </c>
      <c r="I48" s="163"/>
      <c r="J48" s="35"/>
      <c r="K48" s="35"/>
      <c r="L48" s="115">
        <f t="shared" si="2"/>
        <v>0</v>
      </c>
      <c r="M48" s="35"/>
      <c r="N48" s="35"/>
      <c r="O48" s="115">
        <f t="shared" si="7"/>
        <v>0</v>
      </c>
      <c r="P48" s="35"/>
      <c r="Q48" s="35" t="str">
        <f t="shared" si="8"/>
        <v/>
      </c>
      <c r="R48" s="35"/>
      <c r="S48" s="35"/>
      <c r="T48" s="35"/>
      <c r="U48" s="111" t="str">
        <f t="shared" si="3"/>
        <v/>
      </c>
      <c r="V48" s="111" t="str">
        <f t="shared" si="0"/>
        <v/>
      </c>
      <c r="W48" s="111" t="str">
        <f t="shared" si="4"/>
        <v/>
      </c>
      <c r="X48" s="111" t="str">
        <f t="shared" si="5"/>
        <v/>
      </c>
      <c r="Y48" s="112" t="str">
        <f t="shared" si="6"/>
        <v/>
      </c>
      <c r="AA48" s="135" t="s">
        <v>223</v>
      </c>
      <c r="AB48" s="136">
        <v>0.8</v>
      </c>
    </row>
    <row r="49" spans="1:29" s="8" customFormat="1" x14ac:dyDescent="0.25">
      <c r="A49" s="113"/>
      <c r="B49" s="162">
        <v>15</v>
      </c>
      <c r="C49" s="162"/>
      <c r="D49" s="35"/>
      <c r="E49" s="162"/>
      <c r="F49" s="132"/>
      <c r="G49" s="35"/>
      <c r="H49" s="110">
        <f t="shared" si="1"/>
        <v>0</v>
      </c>
      <c r="I49" s="163"/>
      <c r="J49" s="35"/>
      <c r="K49" s="35"/>
      <c r="L49" s="115">
        <f t="shared" si="2"/>
        <v>0</v>
      </c>
      <c r="M49" s="35"/>
      <c r="N49" s="35"/>
      <c r="O49" s="115">
        <f t="shared" si="7"/>
        <v>0</v>
      </c>
      <c r="P49" s="35"/>
      <c r="Q49" s="35" t="str">
        <f t="shared" si="8"/>
        <v/>
      </c>
      <c r="R49" s="35"/>
      <c r="S49" s="35"/>
      <c r="T49" s="35"/>
      <c r="U49" s="111" t="str">
        <f t="shared" si="3"/>
        <v/>
      </c>
      <c r="V49" s="111" t="str">
        <f t="shared" si="0"/>
        <v/>
      </c>
      <c r="W49" s="111" t="str">
        <f t="shared" si="4"/>
        <v/>
      </c>
      <c r="X49" s="111" t="str">
        <f t="shared" si="5"/>
        <v/>
      </c>
      <c r="Y49" s="112" t="str">
        <f t="shared" si="6"/>
        <v/>
      </c>
      <c r="AA49" s="135" t="s">
        <v>224</v>
      </c>
      <c r="AB49" s="136">
        <v>0.7</v>
      </c>
    </row>
    <row r="50" spans="1:29" s="8" customFormat="1" x14ac:dyDescent="0.25">
      <c r="A50" s="139"/>
      <c r="B50" s="162">
        <v>16</v>
      </c>
      <c r="C50" s="162"/>
      <c r="D50" s="35"/>
      <c r="E50" s="162"/>
      <c r="F50" s="132"/>
      <c r="G50" s="35"/>
      <c r="H50" s="110">
        <f t="shared" si="1"/>
        <v>0</v>
      </c>
      <c r="I50" s="163"/>
      <c r="J50" s="35"/>
      <c r="K50" s="35"/>
      <c r="L50" s="115">
        <f t="shared" si="2"/>
        <v>0</v>
      </c>
      <c r="M50" s="35"/>
      <c r="N50" s="35"/>
      <c r="O50" s="115">
        <f t="shared" si="7"/>
        <v>0</v>
      </c>
      <c r="P50" s="35"/>
      <c r="Q50" s="35" t="str">
        <f t="shared" si="8"/>
        <v/>
      </c>
      <c r="R50" s="35"/>
      <c r="S50" s="35"/>
      <c r="T50" s="35"/>
      <c r="U50" s="111" t="str">
        <f t="shared" si="3"/>
        <v/>
      </c>
      <c r="V50" s="111" t="str">
        <f t="shared" si="0"/>
        <v/>
      </c>
      <c r="W50" s="111" t="str">
        <f t="shared" si="4"/>
        <v/>
      </c>
      <c r="X50" s="111" t="str">
        <f t="shared" si="5"/>
        <v/>
      </c>
      <c r="Y50" s="112" t="str">
        <f t="shared" si="6"/>
        <v/>
      </c>
      <c r="AA50" s="135" t="s">
        <v>116</v>
      </c>
      <c r="AB50" s="136">
        <v>0.5</v>
      </c>
    </row>
    <row r="51" spans="1:29" s="8" customFormat="1" x14ac:dyDescent="0.25">
      <c r="A51" s="139"/>
      <c r="B51" s="162">
        <v>17</v>
      </c>
      <c r="C51" s="162"/>
      <c r="D51" s="35"/>
      <c r="E51" s="162"/>
      <c r="F51" s="132"/>
      <c r="G51" s="35"/>
      <c r="H51" s="110">
        <f t="shared" si="1"/>
        <v>0</v>
      </c>
      <c r="I51" s="163"/>
      <c r="J51" s="35"/>
      <c r="K51" s="35"/>
      <c r="L51" s="115">
        <f t="shared" si="2"/>
        <v>0</v>
      </c>
      <c r="M51" s="35"/>
      <c r="N51" s="35"/>
      <c r="O51" s="115">
        <f t="shared" si="7"/>
        <v>0</v>
      </c>
      <c r="P51" s="35"/>
      <c r="Q51" s="35" t="str">
        <f t="shared" si="8"/>
        <v/>
      </c>
      <c r="R51" s="35"/>
      <c r="S51" s="35"/>
      <c r="T51" s="35"/>
      <c r="U51" s="111" t="str">
        <f t="shared" si="3"/>
        <v/>
      </c>
      <c r="V51" s="111" t="str">
        <f t="shared" si="0"/>
        <v/>
      </c>
      <c r="W51" s="111" t="str">
        <f t="shared" si="4"/>
        <v/>
      </c>
      <c r="X51" s="111" t="str">
        <f t="shared" si="5"/>
        <v/>
      </c>
      <c r="Y51" s="112" t="str">
        <f t="shared" si="6"/>
        <v/>
      </c>
      <c r="AA51" s="135" t="s">
        <v>66</v>
      </c>
      <c r="AB51" s="136">
        <v>0.41799999999999998</v>
      </c>
    </row>
    <row r="52" spans="1:29" s="8" customFormat="1" x14ac:dyDescent="0.25">
      <c r="A52" s="113"/>
      <c r="B52" s="162">
        <v>18</v>
      </c>
      <c r="C52" s="162"/>
      <c r="D52" s="35"/>
      <c r="E52" s="162"/>
      <c r="F52" s="132"/>
      <c r="G52" s="35"/>
      <c r="H52" s="110">
        <f t="shared" si="1"/>
        <v>0</v>
      </c>
      <c r="I52" s="163"/>
      <c r="J52" s="35"/>
      <c r="K52" s="35"/>
      <c r="L52" s="115">
        <f t="shared" si="2"/>
        <v>0</v>
      </c>
      <c r="M52" s="35"/>
      <c r="N52" s="35"/>
      <c r="O52" s="115">
        <f t="shared" si="7"/>
        <v>0</v>
      </c>
      <c r="P52" s="35"/>
      <c r="Q52" s="35" t="str">
        <f t="shared" si="8"/>
        <v/>
      </c>
      <c r="R52" s="35"/>
      <c r="S52" s="35"/>
      <c r="T52" s="35"/>
      <c r="U52" s="111" t="str">
        <f t="shared" si="3"/>
        <v/>
      </c>
      <c r="V52" s="111" t="str">
        <f t="shared" si="0"/>
        <v/>
      </c>
      <c r="W52" s="111" t="str">
        <f t="shared" si="4"/>
        <v/>
      </c>
      <c r="X52" s="111" t="str">
        <f t="shared" si="5"/>
        <v/>
      </c>
      <c r="Y52" s="112" t="str">
        <f t="shared" si="6"/>
        <v/>
      </c>
      <c r="AA52" s="135" t="s">
        <v>118</v>
      </c>
      <c r="AB52" s="136">
        <v>0.84799999999999998</v>
      </c>
    </row>
    <row r="53" spans="1:29" s="8" customFormat="1" x14ac:dyDescent="0.25">
      <c r="A53" s="113"/>
      <c r="B53" s="162">
        <v>19</v>
      </c>
      <c r="C53" s="162"/>
      <c r="D53" s="35"/>
      <c r="E53" s="162"/>
      <c r="F53" s="132"/>
      <c r="G53" s="35"/>
      <c r="H53" s="110">
        <f t="shared" si="1"/>
        <v>0</v>
      </c>
      <c r="I53" s="163"/>
      <c r="J53" s="35"/>
      <c r="K53" s="35"/>
      <c r="L53" s="115">
        <f t="shared" si="2"/>
        <v>0</v>
      </c>
      <c r="M53" s="35"/>
      <c r="N53" s="35"/>
      <c r="O53" s="115">
        <f t="shared" si="7"/>
        <v>0</v>
      </c>
      <c r="P53" s="35"/>
      <c r="Q53" s="35" t="str">
        <f t="shared" si="8"/>
        <v/>
      </c>
      <c r="R53" s="35"/>
      <c r="S53" s="35"/>
      <c r="T53" s="35"/>
      <c r="U53" s="111" t="str">
        <f t="shared" si="3"/>
        <v/>
      </c>
      <c r="V53" s="111" t="str">
        <f t="shared" si="0"/>
        <v/>
      </c>
      <c r="W53" s="111" t="str">
        <f t="shared" si="4"/>
        <v/>
      </c>
      <c r="X53" s="111" t="str">
        <f t="shared" si="5"/>
        <v/>
      </c>
      <c r="Y53" s="112" t="str">
        <f t="shared" si="6"/>
        <v/>
      </c>
      <c r="AA53" s="135" t="s">
        <v>120</v>
      </c>
      <c r="AB53" s="136">
        <v>0.64</v>
      </c>
    </row>
    <row r="54" spans="1:29" s="8" customFormat="1" x14ac:dyDescent="0.25">
      <c r="A54" s="139"/>
      <c r="B54" s="162">
        <v>20</v>
      </c>
      <c r="C54" s="162"/>
      <c r="D54" s="35"/>
      <c r="E54" s="162"/>
      <c r="F54" s="132"/>
      <c r="G54" s="35"/>
      <c r="H54" s="110">
        <f t="shared" si="1"/>
        <v>0</v>
      </c>
      <c r="I54" s="163"/>
      <c r="J54" s="35"/>
      <c r="K54" s="35"/>
      <c r="L54" s="115">
        <f t="shared" si="2"/>
        <v>0</v>
      </c>
      <c r="M54" s="35"/>
      <c r="N54" s="35"/>
      <c r="O54" s="115">
        <f t="shared" si="7"/>
        <v>0</v>
      </c>
      <c r="P54" s="35"/>
      <c r="Q54" s="35" t="str">
        <f t="shared" si="8"/>
        <v/>
      </c>
      <c r="R54" s="35"/>
      <c r="S54" s="35"/>
      <c r="T54" s="35"/>
      <c r="U54" s="111" t="str">
        <f t="shared" si="3"/>
        <v/>
      </c>
      <c r="V54" s="111" t="str">
        <f t="shared" si="0"/>
        <v/>
      </c>
      <c r="W54" s="111" t="str">
        <f t="shared" si="4"/>
        <v/>
      </c>
      <c r="X54" s="111" t="str">
        <f t="shared" si="5"/>
        <v/>
      </c>
      <c r="Y54" s="112" t="str">
        <f t="shared" si="6"/>
        <v/>
      </c>
      <c r="AA54" s="135" t="s">
        <v>69</v>
      </c>
      <c r="AB54" s="136">
        <v>0.65</v>
      </c>
    </row>
    <row r="55" spans="1:29" s="8" customFormat="1" x14ac:dyDescent="0.25">
      <c r="A55" s="139"/>
      <c r="B55" s="162">
        <v>21</v>
      </c>
      <c r="C55" s="162"/>
      <c r="D55" s="35"/>
      <c r="E55" s="162"/>
      <c r="F55" s="132"/>
      <c r="G55" s="35"/>
      <c r="H55" s="110">
        <f t="shared" si="1"/>
        <v>0</v>
      </c>
      <c r="I55" s="163"/>
      <c r="J55" s="35"/>
      <c r="K55" s="35"/>
      <c r="L55" s="115">
        <f t="shared" si="2"/>
        <v>0</v>
      </c>
      <c r="M55" s="35"/>
      <c r="N55" s="35"/>
      <c r="O55" s="115">
        <f t="shared" si="7"/>
        <v>0</v>
      </c>
      <c r="P55" s="35"/>
      <c r="Q55" s="35" t="str">
        <f t="shared" si="8"/>
        <v/>
      </c>
      <c r="R55" s="35"/>
      <c r="S55" s="35"/>
      <c r="T55" s="35"/>
      <c r="U55" s="111" t="str">
        <f t="shared" si="3"/>
        <v/>
      </c>
      <c r="V55" s="111" t="str">
        <f t="shared" si="0"/>
        <v/>
      </c>
      <c r="W55" s="111" t="str">
        <f t="shared" si="4"/>
        <v/>
      </c>
      <c r="X55" s="111" t="str">
        <f t="shared" si="5"/>
        <v/>
      </c>
      <c r="Y55" s="112" t="str">
        <f t="shared" si="6"/>
        <v/>
      </c>
      <c r="AA55" s="135" t="s">
        <v>110</v>
      </c>
      <c r="AB55" s="136">
        <v>0.85</v>
      </c>
    </row>
    <row r="56" spans="1:29" s="8" customFormat="1" x14ac:dyDescent="0.25">
      <c r="A56" s="113"/>
      <c r="B56" s="162">
        <v>22</v>
      </c>
      <c r="C56" s="162"/>
      <c r="D56" s="35"/>
      <c r="E56" s="162"/>
      <c r="F56" s="132"/>
      <c r="G56" s="35"/>
      <c r="H56" s="110">
        <f t="shared" si="1"/>
        <v>0</v>
      </c>
      <c r="I56" s="163"/>
      <c r="J56" s="35"/>
      <c r="K56" s="35"/>
      <c r="L56" s="115">
        <f t="shared" si="2"/>
        <v>0</v>
      </c>
      <c r="M56" s="35"/>
      <c r="N56" s="35"/>
      <c r="O56" s="115">
        <f t="shared" si="7"/>
        <v>0</v>
      </c>
      <c r="P56" s="35"/>
      <c r="Q56" s="35" t="str">
        <f t="shared" si="8"/>
        <v/>
      </c>
      <c r="R56" s="35"/>
      <c r="S56" s="35"/>
      <c r="T56" s="35"/>
      <c r="U56" s="111" t="str">
        <f t="shared" si="3"/>
        <v/>
      </c>
      <c r="V56" s="111" t="str">
        <f t="shared" si="0"/>
        <v/>
      </c>
      <c r="W56" s="111" t="str">
        <f t="shared" si="4"/>
        <v/>
      </c>
      <c r="X56" s="111" t="str">
        <f t="shared" si="5"/>
        <v/>
      </c>
      <c r="Y56" s="112" t="str">
        <f t="shared" si="6"/>
        <v/>
      </c>
      <c r="AA56" s="135" t="s">
        <v>225</v>
      </c>
      <c r="AB56" s="136">
        <v>1.0549999999999999</v>
      </c>
    </row>
    <row r="57" spans="1:29" s="8" customFormat="1" x14ac:dyDescent="0.25">
      <c r="A57" s="139"/>
      <c r="B57" s="162">
        <v>23</v>
      </c>
      <c r="C57" s="162"/>
      <c r="D57" s="35"/>
      <c r="E57" s="162"/>
      <c r="F57" s="132"/>
      <c r="G57" s="35"/>
      <c r="H57" s="110">
        <f t="shared" si="1"/>
        <v>0</v>
      </c>
      <c r="I57" s="163"/>
      <c r="J57" s="35"/>
      <c r="K57" s="35"/>
      <c r="L57" s="115">
        <f t="shared" si="2"/>
        <v>0</v>
      </c>
      <c r="M57" s="35"/>
      <c r="N57" s="35"/>
      <c r="O57" s="115">
        <f t="shared" si="7"/>
        <v>0</v>
      </c>
      <c r="P57" s="35"/>
      <c r="Q57" s="35" t="str">
        <f t="shared" si="8"/>
        <v/>
      </c>
      <c r="R57" s="35"/>
      <c r="S57" s="35"/>
      <c r="T57" s="35"/>
      <c r="U57" s="111" t="str">
        <f t="shared" si="3"/>
        <v/>
      </c>
      <c r="V57" s="111" t="str">
        <f t="shared" si="0"/>
        <v/>
      </c>
      <c r="W57" s="111" t="str">
        <f t="shared" si="4"/>
        <v/>
      </c>
      <c r="X57" s="111" t="str">
        <f t="shared" si="5"/>
        <v/>
      </c>
      <c r="Y57" s="112" t="str">
        <f t="shared" si="6"/>
        <v/>
      </c>
      <c r="AA57" s="135" t="s">
        <v>19</v>
      </c>
      <c r="AB57" s="136">
        <v>0.82699999999999996</v>
      </c>
    </row>
    <row r="58" spans="1:29" s="8" customFormat="1" x14ac:dyDescent="0.25">
      <c r="A58" s="139"/>
      <c r="B58" s="162">
        <v>24</v>
      </c>
      <c r="C58" s="162"/>
      <c r="D58" s="35"/>
      <c r="E58" s="162"/>
      <c r="F58" s="132"/>
      <c r="G58" s="35"/>
      <c r="H58" s="110">
        <f t="shared" si="1"/>
        <v>0</v>
      </c>
      <c r="I58" s="163"/>
      <c r="J58" s="35"/>
      <c r="K58" s="35"/>
      <c r="L58" s="115">
        <f t="shared" si="2"/>
        <v>0</v>
      </c>
      <c r="M58" s="35"/>
      <c r="N58" s="35"/>
      <c r="O58" s="115">
        <f t="shared" si="7"/>
        <v>0</v>
      </c>
      <c r="P58" s="35"/>
      <c r="Q58" s="35" t="str">
        <f t="shared" si="8"/>
        <v/>
      </c>
      <c r="R58" s="35"/>
      <c r="S58" s="35"/>
      <c r="T58" s="35"/>
      <c r="U58" s="111" t="str">
        <f t="shared" si="3"/>
        <v/>
      </c>
      <c r="V58" s="111" t="str">
        <f t="shared" si="0"/>
        <v/>
      </c>
      <c r="W58" s="111" t="str">
        <f t="shared" si="4"/>
        <v/>
      </c>
      <c r="X58" s="111" t="str">
        <f t="shared" si="5"/>
        <v/>
      </c>
      <c r="Y58" s="112" t="str">
        <f t="shared" si="6"/>
        <v/>
      </c>
      <c r="AA58" s="135" t="s">
        <v>20</v>
      </c>
      <c r="AB58" s="136">
        <v>0.86699999999999999</v>
      </c>
    </row>
    <row r="59" spans="1:29" s="8" customFormat="1" x14ac:dyDescent="0.25">
      <c r="A59" s="139"/>
      <c r="B59" s="162">
        <v>25</v>
      </c>
      <c r="C59" s="162"/>
      <c r="D59" s="35"/>
      <c r="E59" s="162"/>
      <c r="F59" s="132"/>
      <c r="G59" s="35"/>
      <c r="H59" s="110">
        <f t="shared" si="1"/>
        <v>0</v>
      </c>
      <c r="I59" s="163"/>
      <c r="J59" s="35"/>
      <c r="K59" s="35"/>
      <c r="L59" s="115">
        <f t="shared" si="2"/>
        <v>0</v>
      </c>
      <c r="M59" s="35"/>
      <c r="N59" s="35"/>
      <c r="O59" s="115">
        <f t="shared" si="7"/>
        <v>0</v>
      </c>
      <c r="P59" s="35"/>
      <c r="Q59" s="35" t="str">
        <f t="shared" si="8"/>
        <v/>
      </c>
      <c r="R59" s="35"/>
      <c r="S59" s="35"/>
      <c r="T59" s="35"/>
      <c r="U59" s="111" t="str">
        <f t="shared" si="3"/>
        <v/>
      </c>
      <c r="V59" s="111" t="str">
        <f t="shared" si="0"/>
        <v/>
      </c>
      <c r="W59" s="111" t="str">
        <f t="shared" si="4"/>
        <v/>
      </c>
      <c r="X59" s="111" t="str">
        <f t="shared" si="5"/>
        <v/>
      </c>
      <c r="Y59" s="112" t="str">
        <f t="shared" si="6"/>
        <v/>
      </c>
      <c r="AA59" s="135" t="s">
        <v>22</v>
      </c>
      <c r="AB59" s="136">
        <v>0.85499999999999998</v>
      </c>
    </row>
    <row r="60" spans="1:29" s="8" customFormat="1" x14ac:dyDescent="0.25">
      <c r="A60" s="139"/>
      <c r="B60" s="162">
        <v>26</v>
      </c>
      <c r="C60" s="162"/>
      <c r="D60" s="35"/>
      <c r="E60" s="162"/>
      <c r="F60" s="132"/>
      <c r="G60" s="35"/>
      <c r="H60" s="110">
        <f t="shared" si="1"/>
        <v>0</v>
      </c>
      <c r="I60" s="163"/>
      <c r="J60" s="35"/>
      <c r="K60" s="35"/>
      <c r="L60" s="115">
        <f t="shared" si="2"/>
        <v>0</v>
      </c>
      <c r="M60" s="35"/>
      <c r="N60" s="35"/>
      <c r="O60" s="115">
        <f t="shared" si="7"/>
        <v>0</v>
      </c>
      <c r="P60" s="35"/>
      <c r="Q60" s="35" t="str">
        <f t="shared" si="8"/>
        <v/>
      </c>
      <c r="R60" s="35"/>
      <c r="S60" s="35"/>
      <c r="T60" s="35"/>
      <c r="U60" s="111" t="str">
        <f t="shared" si="3"/>
        <v/>
      </c>
      <c r="V60" s="111" t="str">
        <f t="shared" si="0"/>
        <v/>
      </c>
      <c r="W60" s="111" t="str">
        <f t="shared" si="4"/>
        <v/>
      </c>
      <c r="X60" s="111" t="str">
        <f t="shared" si="5"/>
        <v/>
      </c>
      <c r="Y60" s="112" t="str">
        <f t="shared" si="6"/>
        <v/>
      </c>
      <c r="AA60" s="135" t="s">
        <v>23</v>
      </c>
      <c r="AB60" s="136">
        <v>0.9</v>
      </c>
    </row>
    <row r="61" spans="1:29" s="8" customFormat="1" x14ac:dyDescent="0.25">
      <c r="A61" s="113"/>
      <c r="B61" s="162">
        <v>27</v>
      </c>
      <c r="C61" s="162"/>
      <c r="D61" s="35"/>
      <c r="E61" s="162"/>
      <c r="F61" s="132"/>
      <c r="G61" s="35"/>
      <c r="H61" s="110">
        <f t="shared" si="1"/>
        <v>0</v>
      </c>
      <c r="I61" s="163"/>
      <c r="J61" s="35"/>
      <c r="K61" s="35"/>
      <c r="L61" s="115">
        <f t="shared" si="2"/>
        <v>0</v>
      </c>
      <c r="M61" s="35"/>
      <c r="N61" s="35"/>
      <c r="O61" s="115">
        <f t="shared" si="7"/>
        <v>0</v>
      </c>
      <c r="P61" s="35"/>
      <c r="Q61" s="35" t="str">
        <f t="shared" si="8"/>
        <v/>
      </c>
      <c r="R61" s="35"/>
      <c r="S61" s="35"/>
      <c r="T61" s="35"/>
      <c r="U61" s="111" t="str">
        <f t="shared" si="3"/>
        <v/>
      </c>
      <c r="V61" s="111" t="str">
        <f t="shared" si="0"/>
        <v/>
      </c>
      <c r="W61" s="111" t="str">
        <f t="shared" si="4"/>
        <v/>
      </c>
      <c r="X61" s="111" t="str">
        <f t="shared" si="5"/>
        <v/>
      </c>
      <c r="Y61" s="112" t="str">
        <f t="shared" si="6"/>
        <v/>
      </c>
      <c r="AA61" s="135" t="s">
        <v>24</v>
      </c>
      <c r="AB61" s="136">
        <v>0.63800000000000001</v>
      </c>
    </row>
    <row r="62" spans="1:29" s="8" customFormat="1" x14ac:dyDescent="0.25">
      <c r="A62" s="139"/>
      <c r="B62" s="162">
        <v>28</v>
      </c>
      <c r="C62" s="162"/>
      <c r="D62" s="35"/>
      <c r="E62" s="162"/>
      <c r="F62" s="132"/>
      <c r="G62" s="35"/>
      <c r="H62" s="110">
        <f t="shared" si="1"/>
        <v>0</v>
      </c>
      <c r="I62" s="163"/>
      <c r="J62" s="35"/>
      <c r="K62" s="35"/>
      <c r="L62" s="115">
        <f t="shared" si="2"/>
        <v>0</v>
      </c>
      <c r="M62" s="35"/>
      <c r="N62" s="35"/>
      <c r="O62" s="115">
        <f t="shared" si="7"/>
        <v>0</v>
      </c>
      <c r="P62" s="35"/>
      <c r="Q62" s="35" t="str">
        <f t="shared" si="8"/>
        <v/>
      </c>
      <c r="R62" s="35"/>
      <c r="S62" s="35"/>
      <c r="T62" s="35"/>
      <c r="U62" s="111" t="str">
        <f t="shared" si="3"/>
        <v/>
      </c>
      <c r="V62" s="111" t="str">
        <f t="shared" si="0"/>
        <v/>
      </c>
      <c r="W62" s="111" t="str">
        <f t="shared" si="4"/>
        <v/>
      </c>
      <c r="X62" s="111" t="str">
        <f t="shared" si="5"/>
        <v/>
      </c>
      <c r="Y62" s="112" t="str">
        <f t="shared" si="6"/>
        <v/>
      </c>
      <c r="AA62" s="135" t="s">
        <v>25</v>
      </c>
      <c r="AB62" s="136">
        <v>0.52</v>
      </c>
    </row>
    <row r="63" spans="1:29" s="8" customFormat="1" x14ac:dyDescent="0.25">
      <c r="A63" s="113"/>
      <c r="B63" s="162">
        <v>29</v>
      </c>
      <c r="C63" s="162"/>
      <c r="D63" s="35"/>
      <c r="E63" s="162"/>
      <c r="F63" s="132"/>
      <c r="G63" s="35"/>
      <c r="H63" s="110">
        <f t="shared" si="1"/>
        <v>0</v>
      </c>
      <c r="I63" s="163"/>
      <c r="J63" s="35"/>
      <c r="K63" s="35"/>
      <c r="L63" s="115">
        <f t="shared" si="2"/>
        <v>0</v>
      </c>
      <c r="M63" s="35"/>
      <c r="N63" s="35"/>
      <c r="O63" s="115">
        <f t="shared" si="7"/>
        <v>0</v>
      </c>
      <c r="P63" s="35"/>
      <c r="Q63" s="35" t="str">
        <f t="shared" si="8"/>
        <v/>
      </c>
      <c r="R63" s="35"/>
      <c r="S63" s="35"/>
      <c r="T63" s="35"/>
      <c r="U63" s="111" t="str">
        <f t="shared" si="3"/>
        <v/>
      </c>
      <c r="V63" s="111" t="str">
        <f t="shared" si="0"/>
        <v/>
      </c>
      <c r="W63" s="111" t="str">
        <f t="shared" si="4"/>
        <v/>
      </c>
      <c r="X63" s="111" t="str">
        <f t="shared" si="5"/>
        <v/>
      </c>
      <c r="Y63" s="112" t="str">
        <f t="shared" si="6"/>
        <v/>
      </c>
      <c r="AA63" s="135" t="s">
        <v>26</v>
      </c>
      <c r="AB63" s="136">
        <v>0.60499999999999998</v>
      </c>
    </row>
    <row r="64" spans="1:29" s="8" customFormat="1" ht="15.75" thickBot="1" x14ac:dyDescent="0.3">
      <c r="A64" s="113"/>
      <c r="B64" s="162">
        <v>30</v>
      </c>
      <c r="C64" s="162"/>
      <c r="D64" s="35"/>
      <c r="E64" s="162"/>
      <c r="F64" s="35"/>
      <c r="G64" s="35"/>
      <c r="H64" s="110">
        <f t="shared" si="1"/>
        <v>0</v>
      </c>
      <c r="I64" s="163"/>
      <c r="J64" s="35"/>
      <c r="K64" s="35"/>
      <c r="L64" s="115">
        <f t="shared" si="2"/>
        <v>0</v>
      </c>
      <c r="M64" s="35"/>
      <c r="N64" s="35"/>
      <c r="O64" s="115">
        <f t="shared" si="7"/>
        <v>0</v>
      </c>
      <c r="P64" s="35"/>
      <c r="Q64" s="35" t="str">
        <f t="shared" si="8"/>
        <v/>
      </c>
      <c r="R64" s="35"/>
      <c r="S64" s="35"/>
      <c r="T64" s="35"/>
      <c r="U64" s="111" t="str">
        <f t="shared" si="3"/>
        <v/>
      </c>
      <c r="V64" s="111" t="str">
        <f t="shared" si="0"/>
        <v/>
      </c>
      <c r="W64" s="111" t="str">
        <f t="shared" si="4"/>
        <v/>
      </c>
      <c r="X64" s="111" t="str">
        <f t="shared" si="5"/>
        <v/>
      </c>
      <c r="Y64" s="112" t="str">
        <f t="shared" si="6"/>
        <v/>
      </c>
      <c r="AA64" s="137" t="s">
        <v>27</v>
      </c>
      <c r="AB64" s="138">
        <v>0.64700000000000002</v>
      </c>
      <c r="AC64" s="132"/>
    </row>
    <row r="65" spans="1:30" s="8" customFormat="1" x14ac:dyDescent="0.25">
      <c r="A65" s="113"/>
      <c r="B65" s="162">
        <v>31</v>
      </c>
      <c r="C65" s="162"/>
      <c r="D65" s="35"/>
      <c r="E65" s="162"/>
      <c r="F65" s="35"/>
      <c r="G65" s="35"/>
      <c r="H65" s="110">
        <f t="shared" si="1"/>
        <v>0</v>
      </c>
      <c r="I65" s="163"/>
      <c r="J65" s="35"/>
      <c r="K65" s="35"/>
      <c r="L65" s="115">
        <f t="shared" si="2"/>
        <v>0</v>
      </c>
      <c r="M65" s="35"/>
      <c r="N65" s="35"/>
      <c r="O65" s="115">
        <f t="shared" si="7"/>
        <v>0</v>
      </c>
      <c r="P65" s="35"/>
      <c r="Q65" s="35" t="str">
        <f t="shared" si="8"/>
        <v/>
      </c>
      <c r="R65" s="35"/>
      <c r="S65" s="35"/>
      <c r="T65" s="35"/>
      <c r="U65" s="111" t="str">
        <f t="shared" si="3"/>
        <v/>
      </c>
      <c r="V65" s="111" t="str">
        <f t="shared" si="0"/>
        <v/>
      </c>
      <c r="W65" s="111" t="str">
        <f t="shared" si="4"/>
        <v/>
      </c>
      <c r="X65" s="111" t="str">
        <f t="shared" si="5"/>
        <v/>
      </c>
      <c r="Y65" s="112" t="str">
        <f t="shared" si="6"/>
        <v/>
      </c>
      <c r="AA65" s="131"/>
      <c r="AB65" s="132"/>
      <c r="AC65" s="132"/>
    </row>
    <row r="66" spans="1:30" s="8" customFormat="1" x14ac:dyDescent="0.25">
      <c r="A66" s="113"/>
      <c r="B66" s="162">
        <v>32</v>
      </c>
      <c r="C66" s="162"/>
      <c r="D66" s="35"/>
      <c r="E66" s="162"/>
      <c r="F66" s="35"/>
      <c r="G66" s="35"/>
      <c r="H66" s="110">
        <f t="shared" si="1"/>
        <v>0</v>
      </c>
      <c r="I66" s="163"/>
      <c r="J66" s="35"/>
      <c r="K66" s="35"/>
      <c r="L66" s="115">
        <f t="shared" si="2"/>
        <v>0</v>
      </c>
      <c r="M66" s="35"/>
      <c r="N66" s="35"/>
      <c r="O66" s="115">
        <f t="shared" si="7"/>
        <v>0</v>
      </c>
      <c r="P66" s="35"/>
      <c r="Q66" s="35" t="str">
        <f t="shared" si="8"/>
        <v/>
      </c>
      <c r="R66" s="35"/>
      <c r="S66" s="35"/>
      <c r="T66" s="35"/>
      <c r="U66" s="111" t="str">
        <f t="shared" si="3"/>
        <v/>
      </c>
      <c r="V66" s="111" t="str">
        <f t="shared" ref="V66:V97" si="9">IF(ISERROR(0.199*((VLOOKUP(J66,$AA$35:$AB$64,2,FALSE)^0.899)*(L66^2.22))),"",0.199*((VLOOKUP(J66,$AA$35:$AB$64,2,FALSE)^0.899)*(L66^2.22)))</f>
        <v/>
      </c>
      <c r="W66" s="111" t="str">
        <f t="shared" si="4"/>
        <v/>
      </c>
      <c r="X66" s="111" t="str">
        <f t="shared" si="5"/>
        <v/>
      </c>
      <c r="Y66" s="112" t="str">
        <f t="shared" si="6"/>
        <v/>
      </c>
      <c r="AA66" s="131"/>
      <c r="AB66" s="132"/>
      <c r="AC66" s="132"/>
    </row>
    <row r="67" spans="1:30" s="8" customFormat="1" x14ac:dyDescent="0.25">
      <c r="A67" s="113"/>
      <c r="B67" s="162">
        <v>33</v>
      </c>
      <c r="C67" s="162"/>
      <c r="D67" s="35"/>
      <c r="E67" s="162"/>
      <c r="F67" s="35"/>
      <c r="G67" s="35"/>
      <c r="H67" s="110">
        <f t="shared" si="1"/>
        <v>0</v>
      </c>
      <c r="I67" s="163"/>
      <c r="J67" s="35"/>
      <c r="K67" s="35"/>
      <c r="L67" s="115">
        <f t="shared" si="2"/>
        <v>0</v>
      </c>
      <c r="M67" s="35"/>
      <c r="N67" s="35"/>
      <c r="O67" s="115">
        <f t="shared" si="7"/>
        <v>0</v>
      </c>
      <c r="P67" s="35"/>
      <c r="Q67" s="35" t="str">
        <f t="shared" si="8"/>
        <v/>
      </c>
      <c r="R67" s="35"/>
      <c r="S67" s="35"/>
      <c r="T67" s="35"/>
      <c r="U67" s="111" t="str">
        <f t="shared" ref="U67:U98" si="10">IF(ISERROR(0.0509*(VLOOKUP(J67,$AA$35:$AB$64,2,FALSE))*(L67^2*O67)),"",0.0509*(VLOOKUP(J67,$AA$35:$AB$64,2,FALSE))*(L67^2*O67))</f>
        <v/>
      </c>
      <c r="V67" s="111" t="str">
        <f t="shared" si="9"/>
        <v/>
      </c>
      <c r="W67" s="111" t="str">
        <f t="shared" si="4"/>
        <v/>
      </c>
      <c r="X67" s="111" t="str">
        <f t="shared" si="5"/>
        <v/>
      </c>
      <c r="Y67" s="112" t="str">
        <f t="shared" si="6"/>
        <v/>
      </c>
      <c r="AA67" s="131"/>
      <c r="AB67" s="132"/>
      <c r="AC67" s="132"/>
    </row>
    <row r="68" spans="1:30" s="8" customFormat="1" x14ac:dyDescent="0.25">
      <c r="A68" s="113"/>
      <c r="B68" s="162">
        <v>34</v>
      </c>
      <c r="C68" s="162"/>
      <c r="D68" s="35"/>
      <c r="E68" s="162"/>
      <c r="F68" s="35"/>
      <c r="G68" s="35"/>
      <c r="H68" s="110">
        <f t="shared" si="1"/>
        <v>0</v>
      </c>
      <c r="I68" s="163"/>
      <c r="J68" s="35"/>
      <c r="K68" s="35"/>
      <c r="L68" s="115">
        <f t="shared" si="2"/>
        <v>0</v>
      </c>
      <c r="M68" s="35"/>
      <c r="N68" s="35"/>
      <c r="O68" s="115">
        <f t="shared" si="7"/>
        <v>0</v>
      </c>
      <c r="P68" s="35"/>
      <c r="Q68" s="35" t="str">
        <f t="shared" si="8"/>
        <v/>
      </c>
      <c r="R68" s="35"/>
      <c r="S68" s="35"/>
      <c r="T68" s="35"/>
      <c r="U68" s="111" t="str">
        <f t="shared" si="10"/>
        <v/>
      </c>
      <c r="V68" s="111" t="str">
        <f t="shared" si="9"/>
        <v/>
      </c>
      <c r="W68" s="111" t="str">
        <f t="shared" si="4"/>
        <v/>
      </c>
      <c r="X68" s="111" t="str">
        <f t="shared" si="5"/>
        <v/>
      </c>
      <c r="Y68" s="112" t="str">
        <f t="shared" si="6"/>
        <v/>
      </c>
      <c r="AA68" s="131"/>
      <c r="AB68" s="132"/>
      <c r="AC68" s="132"/>
    </row>
    <row r="69" spans="1:30" s="8" customFormat="1" x14ac:dyDescent="0.25">
      <c r="A69" s="139"/>
      <c r="B69" s="162">
        <v>35</v>
      </c>
      <c r="C69" s="162"/>
      <c r="D69" s="35"/>
      <c r="E69" s="162"/>
      <c r="F69" s="35"/>
      <c r="G69" s="35"/>
      <c r="H69" s="110">
        <f t="shared" si="1"/>
        <v>0</v>
      </c>
      <c r="I69" s="163"/>
      <c r="J69" s="35"/>
      <c r="K69" s="35"/>
      <c r="L69" s="115">
        <f t="shared" si="2"/>
        <v>0</v>
      </c>
      <c r="M69" s="35"/>
      <c r="N69" s="35"/>
      <c r="O69" s="115">
        <f t="shared" si="7"/>
        <v>0</v>
      </c>
      <c r="P69" s="35"/>
      <c r="Q69" s="35" t="str">
        <f t="shared" si="8"/>
        <v/>
      </c>
      <c r="R69" s="35"/>
      <c r="S69" s="35"/>
      <c r="T69" s="35"/>
      <c r="U69" s="111" t="str">
        <f t="shared" si="10"/>
        <v/>
      </c>
      <c r="V69" s="111" t="str">
        <f t="shared" si="9"/>
        <v/>
      </c>
      <c r="W69" s="111" t="str">
        <f t="shared" si="4"/>
        <v/>
      </c>
      <c r="X69" s="111" t="str">
        <f t="shared" si="5"/>
        <v/>
      </c>
      <c r="Y69" s="112" t="str">
        <f t="shared" si="6"/>
        <v/>
      </c>
      <c r="AA69" s="131"/>
      <c r="AB69" s="132"/>
      <c r="AC69" s="132"/>
    </row>
    <row r="70" spans="1:30" s="8" customFormat="1" x14ac:dyDescent="0.25">
      <c r="A70" s="113"/>
      <c r="B70" s="162">
        <v>36</v>
      </c>
      <c r="C70" s="162"/>
      <c r="D70" s="35"/>
      <c r="E70" s="162"/>
      <c r="F70" s="35"/>
      <c r="G70" s="35"/>
      <c r="H70" s="110">
        <f t="shared" si="1"/>
        <v>0</v>
      </c>
      <c r="I70" s="163"/>
      <c r="J70" s="35"/>
      <c r="K70" s="35"/>
      <c r="L70" s="115">
        <f t="shared" si="2"/>
        <v>0</v>
      </c>
      <c r="M70" s="35"/>
      <c r="N70" s="35"/>
      <c r="O70" s="115">
        <f t="shared" si="7"/>
        <v>0</v>
      </c>
      <c r="P70" s="35"/>
      <c r="Q70" s="35" t="str">
        <f t="shared" si="8"/>
        <v/>
      </c>
      <c r="R70" s="35"/>
      <c r="S70" s="35"/>
      <c r="T70" s="35"/>
      <c r="U70" s="111" t="str">
        <f t="shared" si="10"/>
        <v/>
      </c>
      <c r="V70" s="111" t="str">
        <f t="shared" si="9"/>
        <v/>
      </c>
      <c r="W70" s="111" t="str">
        <f t="shared" si="4"/>
        <v/>
      </c>
      <c r="X70" s="111" t="str">
        <f t="shared" si="5"/>
        <v/>
      </c>
      <c r="Y70" s="112" t="str">
        <f t="shared" si="6"/>
        <v/>
      </c>
      <c r="AA70" s="131"/>
      <c r="AB70" s="132"/>
      <c r="AC70" s="132"/>
    </row>
    <row r="71" spans="1:30" s="8" customFormat="1" x14ac:dyDescent="0.25">
      <c r="A71" s="139"/>
      <c r="B71" s="162">
        <v>37</v>
      </c>
      <c r="C71" s="162"/>
      <c r="D71" s="35"/>
      <c r="E71" s="162"/>
      <c r="F71" s="35"/>
      <c r="G71" s="35"/>
      <c r="H71" s="110">
        <f t="shared" si="1"/>
        <v>0</v>
      </c>
      <c r="I71" s="163"/>
      <c r="J71" s="35"/>
      <c r="K71" s="35"/>
      <c r="L71" s="115">
        <f t="shared" si="2"/>
        <v>0</v>
      </c>
      <c r="M71" s="35"/>
      <c r="N71" s="35"/>
      <c r="O71" s="115">
        <f t="shared" si="7"/>
        <v>0</v>
      </c>
      <c r="P71" s="35"/>
      <c r="Q71" s="35" t="str">
        <f t="shared" si="8"/>
        <v/>
      </c>
      <c r="R71" s="35"/>
      <c r="S71" s="35"/>
      <c r="T71" s="35"/>
      <c r="U71" s="111" t="str">
        <f t="shared" si="10"/>
        <v/>
      </c>
      <c r="V71" s="111" t="str">
        <f t="shared" si="9"/>
        <v/>
      </c>
      <c r="W71" s="111" t="str">
        <f t="shared" si="4"/>
        <v/>
      </c>
      <c r="X71" s="111" t="str">
        <f t="shared" si="5"/>
        <v/>
      </c>
      <c r="Y71" s="112" t="str">
        <f t="shared" si="6"/>
        <v/>
      </c>
      <c r="AA71" s="131"/>
      <c r="AB71" s="132"/>
      <c r="AC71" s="132"/>
    </row>
    <row r="72" spans="1:30" s="8" customFormat="1" x14ac:dyDescent="0.25">
      <c r="A72" s="139"/>
      <c r="B72" s="162">
        <v>38</v>
      </c>
      <c r="C72" s="162"/>
      <c r="D72" s="35"/>
      <c r="E72" s="162"/>
      <c r="F72" s="35"/>
      <c r="G72" s="35"/>
      <c r="H72" s="110">
        <f t="shared" si="1"/>
        <v>0</v>
      </c>
      <c r="I72" s="163"/>
      <c r="J72" s="35"/>
      <c r="K72" s="35"/>
      <c r="L72" s="115">
        <f t="shared" si="2"/>
        <v>0</v>
      </c>
      <c r="M72" s="35"/>
      <c r="N72" s="35"/>
      <c r="O72" s="115">
        <f t="shared" si="7"/>
        <v>0</v>
      </c>
      <c r="P72" s="35"/>
      <c r="Q72" s="35" t="str">
        <f t="shared" si="8"/>
        <v/>
      </c>
      <c r="R72" s="35"/>
      <c r="S72" s="35"/>
      <c r="T72" s="35"/>
      <c r="U72" s="111" t="str">
        <f t="shared" si="10"/>
        <v/>
      </c>
      <c r="V72" s="111" t="str">
        <f t="shared" si="9"/>
        <v/>
      </c>
      <c r="W72" s="111" t="str">
        <f t="shared" si="4"/>
        <v/>
      </c>
      <c r="X72" s="111" t="str">
        <f t="shared" si="5"/>
        <v/>
      </c>
      <c r="Y72" s="112" t="str">
        <f t="shared" si="6"/>
        <v/>
      </c>
      <c r="AA72" s="131"/>
      <c r="AB72" s="132"/>
      <c r="AC72" s="132"/>
      <c r="AD72"/>
    </row>
    <row r="73" spans="1:30" s="8" customFormat="1" x14ac:dyDescent="0.25">
      <c r="A73" s="113"/>
      <c r="B73" s="162">
        <v>39</v>
      </c>
      <c r="C73" s="162"/>
      <c r="D73" s="35"/>
      <c r="E73" s="162"/>
      <c r="F73" s="35"/>
      <c r="G73" s="35"/>
      <c r="H73" s="110">
        <f t="shared" si="1"/>
        <v>0</v>
      </c>
      <c r="I73" s="163"/>
      <c r="J73" s="35"/>
      <c r="K73" s="35"/>
      <c r="L73" s="115">
        <f t="shared" si="2"/>
        <v>0</v>
      </c>
      <c r="M73" s="35"/>
      <c r="N73" s="35"/>
      <c r="O73" s="115">
        <f t="shared" si="7"/>
        <v>0</v>
      </c>
      <c r="P73" s="35"/>
      <c r="Q73" s="35" t="str">
        <f t="shared" si="8"/>
        <v/>
      </c>
      <c r="R73" s="35"/>
      <c r="S73" s="35"/>
      <c r="T73" s="35"/>
      <c r="U73" s="111" t="str">
        <f t="shared" si="10"/>
        <v/>
      </c>
      <c r="V73" s="111" t="str">
        <f t="shared" si="9"/>
        <v/>
      </c>
      <c r="W73" s="111" t="str">
        <f t="shared" si="4"/>
        <v/>
      </c>
      <c r="X73" s="111" t="str">
        <f t="shared" si="5"/>
        <v/>
      </c>
      <c r="Y73" s="112" t="str">
        <f t="shared" si="6"/>
        <v/>
      </c>
      <c r="AA73" s="131"/>
      <c r="AB73" s="132"/>
      <c r="AC73" s="132"/>
    </row>
    <row r="74" spans="1:30" s="8" customFormat="1" x14ac:dyDescent="0.25">
      <c r="A74" s="139"/>
      <c r="B74" s="162">
        <v>40</v>
      </c>
      <c r="C74" s="162"/>
      <c r="D74" s="35"/>
      <c r="E74" s="162"/>
      <c r="F74" s="35"/>
      <c r="G74" s="35"/>
      <c r="H74" s="110">
        <f t="shared" si="1"/>
        <v>0</v>
      </c>
      <c r="I74" s="163"/>
      <c r="J74" s="35"/>
      <c r="K74" s="35"/>
      <c r="L74" s="115">
        <f t="shared" si="2"/>
        <v>0</v>
      </c>
      <c r="M74" s="35"/>
      <c r="N74" s="35"/>
      <c r="O74" s="115">
        <f t="shared" si="7"/>
        <v>0</v>
      </c>
      <c r="P74" s="35"/>
      <c r="Q74" s="35" t="str">
        <f t="shared" si="8"/>
        <v/>
      </c>
      <c r="R74" s="35"/>
      <c r="S74" s="35"/>
      <c r="T74" s="35"/>
      <c r="U74" s="111" t="str">
        <f t="shared" si="10"/>
        <v/>
      </c>
      <c r="V74" s="111" t="str">
        <f t="shared" si="9"/>
        <v/>
      </c>
      <c r="W74" s="111" t="str">
        <f t="shared" si="4"/>
        <v/>
      </c>
      <c r="X74" s="111" t="str">
        <f t="shared" si="5"/>
        <v/>
      </c>
      <c r="Y74" s="112" t="str">
        <f t="shared" si="6"/>
        <v/>
      </c>
      <c r="AA74" s="131"/>
      <c r="AB74" s="132"/>
      <c r="AC74" s="132"/>
    </row>
    <row r="75" spans="1:30" s="8" customFormat="1" x14ac:dyDescent="0.25">
      <c r="A75" s="139"/>
      <c r="B75" s="162">
        <v>41</v>
      </c>
      <c r="C75" s="162"/>
      <c r="D75" s="35"/>
      <c r="E75" s="162"/>
      <c r="F75" s="35"/>
      <c r="G75" s="35"/>
      <c r="H75" s="110">
        <f t="shared" si="1"/>
        <v>0</v>
      </c>
      <c r="I75" s="163"/>
      <c r="J75" s="35"/>
      <c r="K75" s="35"/>
      <c r="L75" s="115">
        <f t="shared" si="2"/>
        <v>0</v>
      </c>
      <c r="M75" s="35"/>
      <c r="N75" s="35"/>
      <c r="O75" s="115">
        <f t="shared" si="7"/>
        <v>0</v>
      </c>
      <c r="P75" s="35"/>
      <c r="Q75" s="35" t="str">
        <f t="shared" si="8"/>
        <v/>
      </c>
      <c r="R75" s="35"/>
      <c r="S75" s="35"/>
      <c r="T75" s="35"/>
      <c r="U75" s="111" t="str">
        <f t="shared" si="10"/>
        <v/>
      </c>
      <c r="V75" s="111" t="str">
        <f t="shared" si="9"/>
        <v/>
      </c>
      <c r="W75" s="111" t="str">
        <f t="shared" si="4"/>
        <v/>
      </c>
      <c r="X75" s="111" t="str">
        <f t="shared" si="5"/>
        <v/>
      </c>
      <c r="Y75" s="112" t="str">
        <f t="shared" si="6"/>
        <v/>
      </c>
      <c r="AA75" s="131"/>
      <c r="AB75" s="132"/>
      <c r="AC75" s="132"/>
    </row>
    <row r="76" spans="1:30" s="8" customFormat="1" x14ac:dyDescent="0.25">
      <c r="A76" s="139"/>
      <c r="B76" s="162">
        <v>42</v>
      </c>
      <c r="C76" s="162"/>
      <c r="D76" s="35"/>
      <c r="E76" s="162"/>
      <c r="F76" s="35"/>
      <c r="G76" s="35"/>
      <c r="H76" s="110">
        <f t="shared" si="1"/>
        <v>0</v>
      </c>
      <c r="I76" s="163"/>
      <c r="J76" s="35"/>
      <c r="K76" s="35"/>
      <c r="L76" s="115">
        <f t="shared" si="2"/>
        <v>0</v>
      </c>
      <c r="M76" s="35"/>
      <c r="N76" s="35"/>
      <c r="O76" s="115">
        <f t="shared" si="7"/>
        <v>0</v>
      </c>
      <c r="P76" s="35"/>
      <c r="Q76" s="35" t="str">
        <f t="shared" si="8"/>
        <v/>
      </c>
      <c r="R76" s="35"/>
      <c r="S76" s="35"/>
      <c r="T76" s="35"/>
      <c r="U76" s="111" t="str">
        <f t="shared" si="10"/>
        <v/>
      </c>
      <c r="V76" s="111" t="str">
        <f t="shared" si="9"/>
        <v/>
      </c>
      <c r="W76" s="111" t="str">
        <f t="shared" si="4"/>
        <v/>
      </c>
      <c r="X76" s="111" t="str">
        <f t="shared" si="5"/>
        <v/>
      </c>
      <c r="Y76" s="112" t="str">
        <f t="shared" si="6"/>
        <v/>
      </c>
      <c r="AA76" s="131"/>
      <c r="AB76" s="132"/>
      <c r="AC76" s="132"/>
    </row>
    <row r="77" spans="1:30" s="8" customFormat="1" x14ac:dyDescent="0.25">
      <c r="A77" s="139"/>
      <c r="B77" s="162">
        <v>43</v>
      </c>
      <c r="C77" s="162"/>
      <c r="D77" s="35"/>
      <c r="E77" s="162"/>
      <c r="F77" s="35"/>
      <c r="G77" s="35"/>
      <c r="H77" s="110">
        <f t="shared" si="1"/>
        <v>0</v>
      </c>
      <c r="I77" s="163"/>
      <c r="J77" s="35"/>
      <c r="K77" s="35"/>
      <c r="L77" s="115">
        <f t="shared" si="2"/>
        <v>0</v>
      </c>
      <c r="M77" s="35"/>
      <c r="N77" s="35"/>
      <c r="O77" s="115">
        <f t="shared" si="7"/>
        <v>0</v>
      </c>
      <c r="P77" s="35"/>
      <c r="Q77" s="35" t="str">
        <f t="shared" si="8"/>
        <v/>
      </c>
      <c r="R77" s="35"/>
      <c r="S77" s="35"/>
      <c r="T77" s="35"/>
      <c r="U77" s="111" t="str">
        <f t="shared" si="10"/>
        <v/>
      </c>
      <c r="V77" s="111" t="str">
        <f t="shared" si="9"/>
        <v/>
      </c>
      <c r="W77" s="111" t="str">
        <f t="shared" si="4"/>
        <v/>
      </c>
      <c r="X77" s="111" t="str">
        <f t="shared" si="5"/>
        <v/>
      </c>
      <c r="Y77" s="112" t="str">
        <f t="shared" si="6"/>
        <v/>
      </c>
      <c r="AA77" s="131"/>
      <c r="AB77" s="132"/>
      <c r="AC77" s="132"/>
    </row>
    <row r="78" spans="1:30" s="8" customFormat="1" x14ac:dyDescent="0.25">
      <c r="A78" s="139"/>
      <c r="B78" s="162">
        <v>44</v>
      </c>
      <c r="C78" s="162"/>
      <c r="D78" s="35"/>
      <c r="E78" s="162"/>
      <c r="F78" s="35"/>
      <c r="G78" s="35"/>
      <c r="H78" s="110">
        <f t="shared" si="1"/>
        <v>0</v>
      </c>
      <c r="I78" s="163"/>
      <c r="J78" s="35"/>
      <c r="K78" s="35"/>
      <c r="L78" s="115">
        <f t="shared" si="2"/>
        <v>0</v>
      </c>
      <c r="M78" s="35"/>
      <c r="N78" s="35"/>
      <c r="O78" s="115">
        <f t="shared" si="7"/>
        <v>0</v>
      </c>
      <c r="P78" s="35"/>
      <c r="Q78" s="35" t="str">
        <f t="shared" si="8"/>
        <v/>
      </c>
      <c r="R78" s="35"/>
      <c r="S78" s="35"/>
      <c r="T78" s="35"/>
      <c r="U78" s="111" t="str">
        <f t="shared" si="10"/>
        <v/>
      </c>
      <c r="V78" s="111" t="str">
        <f t="shared" si="9"/>
        <v/>
      </c>
      <c r="W78" s="111" t="str">
        <f t="shared" si="4"/>
        <v/>
      </c>
      <c r="X78" s="111" t="str">
        <f t="shared" si="5"/>
        <v/>
      </c>
      <c r="Y78" s="112" t="str">
        <f t="shared" si="6"/>
        <v/>
      </c>
      <c r="AA78" s="131"/>
      <c r="AB78" s="132"/>
      <c r="AC78" s="132"/>
    </row>
    <row r="79" spans="1:30" s="8" customFormat="1" x14ac:dyDescent="0.25">
      <c r="A79" s="139"/>
      <c r="B79" s="162">
        <v>45</v>
      </c>
      <c r="C79" s="162"/>
      <c r="D79" s="35"/>
      <c r="E79" s="162"/>
      <c r="F79" s="35"/>
      <c r="G79" s="35"/>
      <c r="H79" s="110">
        <f t="shared" si="1"/>
        <v>0</v>
      </c>
      <c r="I79" s="163"/>
      <c r="J79" s="35"/>
      <c r="K79" s="35"/>
      <c r="L79" s="115">
        <f t="shared" si="2"/>
        <v>0</v>
      </c>
      <c r="M79" s="35"/>
      <c r="N79" s="35"/>
      <c r="O79" s="115">
        <f t="shared" si="7"/>
        <v>0</v>
      </c>
      <c r="P79" s="35"/>
      <c r="Q79" s="35" t="str">
        <f t="shared" si="8"/>
        <v/>
      </c>
      <c r="R79" s="35"/>
      <c r="S79" s="35"/>
      <c r="T79" s="35"/>
      <c r="U79" s="111" t="str">
        <f t="shared" si="10"/>
        <v/>
      </c>
      <c r="V79" s="111" t="str">
        <f t="shared" si="9"/>
        <v/>
      </c>
      <c r="W79" s="111" t="str">
        <f t="shared" si="4"/>
        <v/>
      </c>
      <c r="X79" s="111" t="str">
        <f t="shared" si="5"/>
        <v/>
      </c>
      <c r="Y79" s="112" t="str">
        <f t="shared" si="6"/>
        <v/>
      </c>
      <c r="AA79" s="131"/>
      <c r="AB79" s="132"/>
      <c r="AC79" s="132"/>
    </row>
    <row r="80" spans="1:30" s="8" customFormat="1" x14ac:dyDescent="0.25">
      <c r="A80" s="139"/>
      <c r="B80" s="162">
        <v>46</v>
      </c>
      <c r="C80" s="162"/>
      <c r="D80" s="35"/>
      <c r="E80" s="162"/>
      <c r="F80" s="35"/>
      <c r="G80" s="35"/>
      <c r="H80" s="110">
        <f t="shared" si="1"/>
        <v>0</v>
      </c>
      <c r="I80" s="163"/>
      <c r="J80" s="35"/>
      <c r="K80" s="35"/>
      <c r="L80" s="115">
        <f t="shared" si="2"/>
        <v>0</v>
      </c>
      <c r="M80" s="35"/>
      <c r="N80" s="35"/>
      <c r="O80" s="115">
        <f t="shared" si="7"/>
        <v>0</v>
      </c>
      <c r="P80" s="35"/>
      <c r="Q80" s="35" t="str">
        <f t="shared" si="8"/>
        <v/>
      </c>
      <c r="R80" s="35"/>
      <c r="S80" s="35"/>
      <c r="T80" s="35"/>
      <c r="U80" s="111" t="str">
        <f t="shared" si="10"/>
        <v/>
      </c>
      <c r="V80" s="111" t="str">
        <f t="shared" si="9"/>
        <v/>
      </c>
      <c r="W80" s="111" t="str">
        <f t="shared" si="4"/>
        <v/>
      </c>
      <c r="X80" s="111" t="str">
        <f t="shared" si="5"/>
        <v/>
      </c>
      <c r="Y80" s="112" t="str">
        <f t="shared" si="6"/>
        <v/>
      </c>
      <c r="AA80" s="131"/>
      <c r="AB80" s="132"/>
      <c r="AC80" s="132"/>
    </row>
    <row r="81" spans="1:29" s="8" customFormat="1" x14ac:dyDescent="0.25">
      <c r="A81" s="113"/>
      <c r="B81" s="162">
        <v>47</v>
      </c>
      <c r="C81" s="162"/>
      <c r="D81" s="35"/>
      <c r="E81" s="162"/>
      <c r="F81" s="35"/>
      <c r="G81" s="35"/>
      <c r="H81" s="110">
        <f t="shared" si="1"/>
        <v>0</v>
      </c>
      <c r="I81" s="163"/>
      <c r="J81" s="35"/>
      <c r="K81" s="35"/>
      <c r="L81" s="115">
        <f t="shared" si="2"/>
        <v>0</v>
      </c>
      <c r="M81" s="35"/>
      <c r="N81" s="35"/>
      <c r="O81" s="115">
        <f t="shared" si="7"/>
        <v>0</v>
      </c>
      <c r="P81" s="35"/>
      <c r="Q81" s="35" t="str">
        <f t="shared" si="8"/>
        <v/>
      </c>
      <c r="R81" s="35"/>
      <c r="S81" s="35"/>
      <c r="T81" s="35"/>
      <c r="U81" s="111" t="str">
        <f t="shared" si="10"/>
        <v/>
      </c>
      <c r="V81" s="111" t="str">
        <f t="shared" si="9"/>
        <v/>
      </c>
      <c r="W81" s="111" t="str">
        <f t="shared" si="4"/>
        <v/>
      </c>
      <c r="X81" s="111" t="str">
        <f t="shared" si="5"/>
        <v/>
      </c>
      <c r="Y81" s="112" t="str">
        <f t="shared" si="6"/>
        <v/>
      </c>
      <c r="AA81" s="131"/>
      <c r="AB81" s="132"/>
      <c r="AC81" s="132"/>
    </row>
    <row r="82" spans="1:29" s="8" customFormat="1" x14ac:dyDescent="0.25">
      <c r="A82" s="113"/>
      <c r="B82" s="162">
        <v>48</v>
      </c>
      <c r="C82" s="162"/>
      <c r="D82" s="35"/>
      <c r="E82" s="162"/>
      <c r="F82" s="35"/>
      <c r="G82" s="35"/>
      <c r="H82" s="110">
        <f t="shared" si="1"/>
        <v>0</v>
      </c>
      <c r="I82" s="163"/>
      <c r="J82" s="35"/>
      <c r="K82" s="35"/>
      <c r="L82" s="115">
        <f t="shared" si="2"/>
        <v>0</v>
      </c>
      <c r="M82" s="35"/>
      <c r="N82" s="35"/>
      <c r="O82" s="115">
        <f t="shared" si="7"/>
        <v>0</v>
      </c>
      <c r="P82" s="35"/>
      <c r="Q82" s="35" t="str">
        <f t="shared" si="8"/>
        <v/>
      </c>
      <c r="R82" s="35"/>
      <c r="S82" s="35"/>
      <c r="T82" s="35"/>
      <c r="U82" s="111" t="str">
        <f t="shared" si="10"/>
        <v/>
      </c>
      <c r="V82" s="111" t="str">
        <f t="shared" si="9"/>
        <v/>
      </c>
      <c r="W82" s="111" t="str">
        <f t="shared" si="4"/>
        <v/>
      </c>
      <c r="X82" s="111" t="str">
        <f t="shared" si="5"/>
        <v/>
      </c>
      <c r="Y82" s="112" t="str">
        <f t="shared" si="6"/>
        <v/>
      </c>
      <c r="AA82" s="131"/>
      <c r="AB82" s="132"/>
      <c r="AC82" s="132"/>
    </row>
    <row r="83" spans="1:29" s="8" customFormat="1" x14ac:dyDescent="0.25">
      <c r="A83" s="113"/>
      <c r="B83" s="162">
        <v>49</v>
      </c>
      <c r="C83" s="162"/>
      <c r="D83" s="35"/>
      <c r="E83" s="162"/>
      <c r="F83" s="35"/>
      <c r="G83" s="35"/>
      <c r="H83" s="110">
        <f t="shared" si="1"/>
        <v>0</v>
      </c>
      <c r="I83" s="163"/>
      <c r="J83" s="35"/>
      <c r="K83" s="35"/>
      <c r="L83" s="115">
        <f t="shared" si="2"/>
        <v>0</v>
      </c>
      <c r="M83" s="35"/>
      <c r="N83" s="35"/>
      <c r="O83" s="115">
        <f t="shared" si="7"/>
        <v>0</v>
      </c>
      <c r="P83" s="35"/>
      <c r="Q83" s="35" t="str">
        <f t="shared" si="8"/>
        <v/>
      </c>
      <c r="R83" s="35"/>
      <c r="S83" s="35"/>
      <c r="T83" s="35"/>
      <c r="U83" s="111" t="str">
        <f t="shared" si="10"/>
        <v/>
      </c>
      <c r="V83" s="111" t="str">
        <f t="shared" si="9"/>
        <v/>
      </c>
      <c r="W83" s="111" t="str">
        <f t="shared" si="4"/>
        <v/>
      </c>
      <c r="X83" s="111" t="str">
        <f t="shared" si="5"/>
        <v/>
      </c>
      <c r="Y83" s="112" t="str">
        <f t="shared" si="6"/>
        <v/>
      </c>
      <c r="AA83" s="131"/>
      <c r="AB83" s="132"/>
      <c r="AC83" s="132"/>
    </row>
    <row r="84" spans="1:29" s="8" customFormat="1" x14ac:dyDescent="0.25">
      <c r="A84" s="113"/>
      <c r="B84" s="162">
        <v>50</v>
      </c>
      <c r="C84" s="162"/>
      <c r="D84" s="35"/>
      <c r="E84" s="162"/>
      <c r="F84" s="35"/>
      <c r="G84" s="35"/>
      <c r="H84" s="110">
        <f t="shared" si="1"/>
        <v>0</v>
      </c>
      <c r="I84" s="163"/>
      <c r="J84" s="35"/>
      <c r="K84" s="35"/>
      <c r="L84" s="115">
        <f t="shared" si="2"/>
        <v>0</v>
      </c>
      <c r="M84" s="35"/>
      <c r="N84" s="35"/>
      <c r="O84" s="115">
        <f t="shared" si="7"/>
        <v>0</v>
      </c>
      <c r="P84" s="35"/>
      <c r="Q84" s="35" t="str">
        <f t="shared" si="8"/>
        <v/>
      </c>
      <c r="R84" s="35"/>
      <c r="S84" s="35"/>
      <c r="T84" s="35"/>
      <c r="U84" s="111" t="str">
        <f t="shared" si="10"/>
        <v/>
      </c>
      <c r="V84" s="111" t="str">
        <f t="shared" si="9"/>
        <v/>
      </c>
      <c r="W84" s="111" t="str">
        <f t="shared" si="4"/>
        <v/>
      </c>
      <c r="X84" s="111" t="str">
        <f t="shared" si="5"/>
        <v/>
      </c>
      <c r="Y84" s="112" t="str">
        <f t="shared" si="6"/>
        <v/>
      </c>
      <c r="AA84" s="131"/>
      <c r="AB84" s="132"/>
      <c r="AC84" s="132"/>
    </row>
    <row r="85" spans="1:29" s="8" customFormat="1" x14ac:dyDescent="0.25">
      <c r="A85" s="113"/>
      <c r="B85" s="162">
        <v>51</v>
      </c>
      <c r="C85" s="162"/>
      <c r="D85" s="35"/>
      <c r="E85" s="162"/>
      <c r="F85" s="35"/>
      <c r="G85" s="35"/>
      <c r="H85" s="110">
        <f t="shared" si="1"/>
        <v>0</v>
      </c>
      <c r="I85" s="163"/>
      <c r="J85" s="35"/>
      <c r="K85" s="35"/>
      <c r="L85" s="115">
        <f t="shared" si="2"/>
        <v>0</v>
      </c>
      <c r="M85" s="35"/>
      <c r="N85" s="35"/>
      <c r="O85" s="115">
        <f t="shared" si="7"/>
        <v>0</v>
      </c>
      <c r="P85" s="35"/>
      <c r="Q85" s="35" t="str">
        <f t="shared" si="8"/>
        <v/>
      </c>
      <c r="R85" s="35"/>
      <c r="S85" s="35"/>
      <c r="T85" s="35"/>
      <c r="U85" s="111" t="str">
        <f t="shared" si="10"/>
        <v/>
      </c>
      <c r="V85" s="111" t="str">
        <f t="shared" si="9"/>
        <v/>
      </c>
      <c r="W85" s="111" t="str">
        <f t="shared" si="4"/>
        <v/>
      </c>
      <c r="X85" s="111" t="str">
        <f t="shared" si="5"/>
        <v/>
      </c>
      <c r="Y85" s="112" t="str">
        <f t="shared" si="6"/>
        <v/>
      </c>
      <c r="AA85" s="131"/>
      <c r="AB85" s="132"/>
      <c r="AC85" s="132"/>
    </row>
    <row r="86" spans="1:29" s="8" customFormat="1" x14ac:dyDescent="0.25">
      <c r="A86" s="113"/>
      <c r="B86" s="114">
        <v>52</v>
      </c>
      <c r="C86" s="114"/>
      <c r="D86" s="35"/>
      <c r="E86" s="162"/>
      <c r="F86" s="35"/>
      <c r="G86" s="35"/>
      <c r="H86" s="110">
        <f t="shared" si="1"/>
        <v>0</v>
      </c>
      <c r="I86" s="163"/>
      <c r="J86" s="35"/>
      <c r="K86" s="35"/>
      <c r="L86" s="115">
        <f t="shared" ref="L86:L98" si="11">K86/PI()</f>
        <v>0</v>
      </c>
      <c r="M86" s="35"/>
      <c r="N86" s="35"/>
      <c r="O86" s="115">
        <f t="shared" ref="O86:O99" si="12">M86/SIN(RADIANS(90-N86))</f>
        <v>0</v>
      </c>
      <c r="P86" s="35"/>
      <c r="Q86" s="35" t="str">
        <f t="shared" si="8"/>
        <v/>
      </c>
      <c r="R86" s="35"/>
      <c r="S86" s="35"/>
      <c r="T86" s="35"/>
      <c r="U86" s="111" t="str">
        <f t="shared" si="10"/>
        <v/>
      </c>
      <c r="V86" s="111" t="str">
        <f t="shared" si="9"/>
        <v/>
      </c>
      <c r="W86" s="111" t="str">
        <f t="shared" si="4"/>
        <v/>
      </c>
      <c r="X86" s="111" t="str">
        <f t="shared" si="5"/>
        <v/>
      </c>
      <c r="Y86" s="112" t="str">
        <f t="shared" si="6"/>
        <v/>
      </c>
      <c r="AA86" s="131"/>
      <c r="AB86" s="132"/>
      <c r="AC86" s="132"/>
    </row>
    <row r="87" spans="1:29" s="8" customFormat="1" x14ac:dyDescent="0.25">
      <c r="A87" s="113"/>
      <c r="B87" s="114">
        <v>53</v>
      </c>
      <c r="C87" s="114"/>
      <c r="D87" s="35"/>
      <c r="E87" s="162"/>
      <c r="F87" s="35"/>
      <c r="G87" s="35"/>
      <c r="H87" s="110">
        <f t="shared" si="1"/>
        <v>0</v>
      </c>
      <c r="I87" s="163"/>
      <c r="J87" s="35"/>
      <c r="K87" s="35"/>
      <c r="L87" s="115">
        <f t="shared" si="11"/>
        <v>0</v>
      </c>
      <c r="M87" s="35"/>
      <c r="N87" s="35"/>
      <c r="O87" s="115">
        <f t="shared" si="12"/>
        <v>0</v>
      </c>
      <c r="P87" s="35"/>
      <c r="Q87" s="35" t="str">
        <f t="shared" si="8"/>
        <v/>
      </c>
      <c r="R87" s="35"/>
      <c r="S87" s="35"/>
      <c r="T87" s="35"/>
      <c r="U87" s="111" t="str">
        <f t="shared" si="10"/>
        <v/>
      </c>
      <c r="V87" s="111" t="str">
        <f t="shared" si="9"/>
        <v/>
      </c>
      <c r="W87" s="111" t="str">
        <f t="shared" si="4"/>
        <v/>
      </c>
      <c r="X87" s="111" t="str">
        <f t="shared" si="5"/>
        <v/>
      </c>
      <c r="Y87" s="112" t="str">
        <f t="shared" si="6"/>
        <v/>
      </c>
      <c r="AA87" s="131"/>
      <c r="AB87" s="132"/>
      <c r="AC87" s="132"/>
    </row>
    <row r="88" spans="1:29" s="8" customFormat="1" x14ac:dyDescent="0.25">
      <c r="A88" s="113"/>
      <c r="B88" s="114">
        <v>54</v>
      </c>
      <c r="C88" s="114"/>
      <c r="D88" s="35"/>
      <c r="E88" s="162"/>
      <c r="F88" s="35"/>
      <c r="G88" s="35"/>
      <c r="H88" s="110">
        <f t="shared" si="1"/>
        <v>0</v>
      </c>
      <c r="I88" s="163"/>
      <c r="J88" s="35"/>
      <c r="K88" s="35"/>
      <c r="L88" s="115">
        <f t="shared" si="11"/>
        <v>0</v>
      </c>
      <c r="M88" s="35"/>
      <c r="N88" s="35"/>
      <c r="O88" s="115">
        <f t="shared" si="12"/>
        <v>0</v>
      </c>
      <c r="P88" s="35"/>
      <c r="Q88" s="35" t="str">
        <f t="shared" si="8"/>
        <v/>
      </c>
      <c r="R88" s="35"/>
      <c r="S88" s="35"/>
      <c r="T88" s="35"/>
      <c r="U88" s="111" t="str">
        <f t="shared" si="10"/>
        <v/>
      </c>
      <c r="V88" s="111" t="str">
        <f t="shared" si="9"/>
        <v/>
      </c>
      <c r="W88" s="111" t="str">
        <f t="shared" si="4"/>
        <v/>
      </c>
      <c r="X88" s="111" t="str">
        <f t="shared" si="5"/>
        <v/>
      </c>
      <c r="Y88" s="112" t="str">
        <f t="shared" si="6"/>
        <v/>
      </c>
      <c r="AA88" s="131"/>
      <c r="AB88" s="132"/>
      <c r="AC88" s="132"/>
    </row>
    <row r="89" spans="1:29" s="8" customFormat="1" x14ac:dyDescent="0.25">
      <c r="A89" s="113"/>
      <c r="B89" s="114">
        <v>55</v>
      </c>
      <c r="C89" s="114"/>
      <c r="D89" s="35"/>
      <c r="E89" s="162"/>
      <c r="F89" s="35"/>
      <c r="G89" s="35"/>
      <c r="H89" s="110">
        <f t="shared" si="1"/>
        <v>0</v>
      </c>
      <c r="I89" s="163"/>
      <c r="J89" s="35"/>
      <c r="K89" s="35"/>
      <c r="L89" s="115">
        <f t="shared" si="11"/>
        <v>0</v>
      </c>
      <c r="M89" s="35"/>
      <c r="N89" s="35"/>
      <c r="O89" s="115">
        <f t="shared" si="12"/>
        <v>0</v>
      </c>
      <c r="P89" s="35"/>
      <c r="Q89" s="35" t="str">
        <f t="shared" si="8"/>
        <v/>
      </c>
      <c r="R89" s="35"/>
      <c r="S89" s="35"/>
      <c r="T89" s="35"/>
      <c r="U89" s="111" t="str">
        <f t="shared" si="10"/>
        <v/>
      </c>
      <c r="V89" s="111" t="str">
        <f t="shared" si="9"/>
        <v/>
      </c>
      <c r="W89" s="111" t="str">
        <f t="shared" si="4"/>
        <v/>
      </c>
      <c r="X89" s="111" t="str">
        <f t="shared" si="5"/>
        <v/>
      </c>
      <c r="Y89" s="112" t="str">
        <f t="shared" si="6"/>
        <v/>
      </c>
      <c r="AA89" s="131"/>
      <c r="AB89" s="132"/>
      <c r="AC89" s="132"/>
    </row>
    <row r="90" spans="1:29" s="8" customFormat="1" x14ac:dyDescent="0.25">
      <c r="A90" s="113"/>
      <c r="B90" s="114">
        <v>56</v>
      </c>
      <c r="C90" s="114"/>
      <c r="D90" s="35"/>
      <c r="E90" s="162"/>
      <c r="F90" s="35"/>
      <c r="G90" s="35"/>
      <c r="H90" s="110">
        <f t="shared" si="1"/>
        <v>0</v>
      </c>
      <c r="I90" s="163"/>
      <c r="J90" s="35"/>
      <c r="K90" s="35"/>
      <c r="L90" s="115">
        <f t="shared" si="11"/>
        <v>0</v>
      </c>
      <c r="M90" s="35"/>
      <c r="N90" s="35"/>
      <c r="O90" s="115">
        <f t="shared" si="12"/>
        <v>0</v>
      </c>
      <c r="P90" s="35"/>
      <c r="Q90" s="35" t="str">
        <f t="shared" si="8"/>
        <v/>
      </c>
      <c r="R90" s="35"/>
      <c r="S90" s="35"/>
      <c r="T90" s="35"/>
      <c r="U90" s="111" t="str">
        <f t="shared" si="10"/>
        <v/>
      </c>
      <c r="V90" s="111" t="str">
        <f t="shared" si="9"/>
        <v/>
      </c>
      <c r="W90" s="111" t="str">
        <f t="shared" si="4"/>
        <v/>
      </c>
      <c r="X90" s="111" t="str">
        <f t="shared" si="5"/>
        <v/>
      </c>
      <c r="Y90" s="112" t="str">
        <f t="shared" si="6"/>
        <v/>
      </c>
      <c r="AA90" s="132"/>
      <c r="AB90" s="132"/>
    </row>
    <row r="91" spans="1:29" s="8" customFormat="1" x14ac:dyDescent="0.25">
      <c r="A91" s="113"/>
      <c r="B91" s="114">
        <v>57</v>
      </c>
      <c r="C91" s="114"/>
      <c r="D91" s="35"/>
      <c r="E91" s="162"/>
      <c r="F91" s="35"/>
      <c r="G91" s="35"/>
      <c r="H91" s="110">
        <f t="shared" si="1"/>
        <v>0</v>
      </c>
      <c r="I91" s="163"/>
      <c r="J91" s="35"/>
      <c r="K91" s="35"/>
      <c r="L91" s="115">
        <f t="shared" si="11"/>
        <v>0</v>
      </c>
      <c r="M91" s="35"/>
      <c r="N91" s="35"/>
      <c r="O91" s="115">
        <f t="shared" si="12"/>
        <v>0</v>
      </c>
      <c r="P91" s="35"/>
      <c r="Q91" s="35" t="str">
        <f t="shared" si="8"/>
        <v/>
      </c>
      <c r="R91" s="35"/>
      <c r="S91" s="35"/>
      <c r="T91" s="35"/>
      <c r="U91" s="111" t="str">
        <f t="shared" si="10"/>
        <v/>
      </c>
      <c r="V91" s="111" t="str">
        <f t="shared" si="9"/>
        <v/>
      </c>
      <c r="W91" s="111" t="str">
        <f t="shared" si="4"/>
        <v/>
      </c>
      <c r="X91" s="111" t="str">
        <f t="shared" si="5"/>
        <v/>
      </c>
      <c r="Y91" s="112" t="str">
        <f t="shared" si="6"/>
        <v/>
      </c>
    </row>
    <row r="92" spans="1:29" s="8" customFormat="1" x14ac:dyDescent="0.25">
      <c r="A92" s="113"/>
      <c r="B92" s="114">
        <v>58</v>
      </c>
      <c r="C92" s="114"/>
      <c r="D92" s="35"/>
      <c r="E92" s="162"/>
      <c r="F92" s="35"/>
      <c r="G92" s="35"/>
      <c r="H92" s="110">
        <f t="shared" si="1"/>
        <v>0</v>
      </c>
      <c r="I92" s="163"/>
      <c r="J92" s="35"/>
      <c r="K92" s="35"/>
      <c r="L92" s="115">
        <f t="shared" si="11"/>
        <v>0</v>
      </c>
      <c r="M92" s="35"/>
      <c r="N92" s="35"/>
      <c r="O92" s="115">
        <f t="shared" si="12"/>
        <v>0</v>
      </c>
      <c r="P92" s="35"/>
      <c r="Q92" s="35" t="str">
        <f t="shared" si="8"/>
        <v/>
      </c>
      <c r="R92" s="35"/>
      <c r="S92" s="35"/>
      <c r="T92" s="35"/>
      <c r="U92" s="111" t="str">
        <f t="shared" si="10"/>
        <v/>
      </c>
      <c r="V92" s="111" t="str">
        <f t="shared" si="9"/>
        <v/>
      </c>
      <c r="W92" s="111" t="str">
        <f t="shared" si="4"/>
        <v/>
      </c>
      <c r="X92" s="111" t="str">
        <f t="shared" si="5"/>
        <v/>
      </c>
      <c r="Y92" s="112" t="str">
        <f t="shared" si="6"/>
        <v/>
      </c>
    </row>
    <row r="93" spans="1:29" s="8" customFormat="1" x14ac:dyDescent="0.25">
      <c r="A93" s="113"/>
      <c r="B93" s="114">
        <v>59</v>
      </c>
      <c r="C93" s="114"/>
      <c r="D93" s="35"/>
      <c r="E93" s="162"/>
      <c r="F93" s="35"/>
      <c r="G93" s="35"/>
      <c r="H93" s="110">
        <f t="shared" si="1"/>
        <v>0</v>
      </c>
      <c r="I93" s="163"/>
      <c r="J93" s="35"/>
      <c r="K93" s="35"/>
      <c r="L93" s="115">
        <f t="shared" si="11"/>
        <v>0</v>
      </c>
      <c r="M93" s="35"/>
      <c r="N93" s="35"/>
      <c r="O93" s="115">
        <f t="shared" si="12"/>
        <v>0</v>
      </c>
      <c r="P93" s="35"/>
      <c r="Q93" s="35" t="str">
        <f t="shared" si="8"/>
        <v/>
      </c>
      <c r="R93" s="35"/>
      <c r="S93" s="35"/>
      <c r="T93" s="35"/>
      <c r="U93" s="111" t="str">
        <f t="shared" si="10"/>
        <v/>
      </c>
      <c r="V93" s="111" t="str">
        <f t="shared" si="9"/>
        <v/>
      </c>
      <c r="W93" s="111" t="str">
        <f t="shared" si="4"/>
        <v/>
      </c>
      <c r="X93" s="111" t="str">
        <f t="shared" si="5"/>
        <v/>
      </c>
      <c r="Y93" s="112" t="str">
        <f t="shared" si="6"/>
        <v/>
      </c>
    </row>
    <row r="94" spans="1:29" s="8" customFormat="1" x14ac:dyDescent="0.25">
      <c r="A94" s="113"/>
      <c r="B94" s="114">
        <v>60</v>
      </c>
      <c r="C94" s="114"/>
      <c r="D94" s="35"/>
      <c r="E94" s="162"/>
      <c r="F94" s="35"/>
      <c r="G94" s="35"/>
      <c r="H94" s="110">
        <f t="shared" si="1"/>
        <v>0</v>
      </c>
      <c r="I94" s="163"/>
      <c r="J94" s="35"/>
      <c r="K94" s="35"/>
      <c r="L94" s="115">
        <f t="shared" si="11"/>
        <v>0</v>
      </c>
      <c r="M94" s="35"/>
      <c r="N94" s="35"/>
      <c r="O94" s="115">
        <f t="shared" si="12"/>
        <v>0</v>
      </c>
      <c r="P94" s="35"/>
      <c r="Q94" s="35" t="str">
        <f t="shared" si="8"/>
        <v/>
      </c>
      <c r="R94" s="35"/>
      <c r="S94" s="35"/>
      <c r="T94" s="35"/>
      <c r="U94" s="111" t="str">
        <f t="shared" si="10"/>
        <v/>
      </c>
      <c r="V94" s="111" t="str">
        <f t="shared" si="9"/>
        <v/>
      </c>
      <c r="W94" s="111" t="str">
        <f t="shared" si="4"/>
        <v/>
      </c>
      <c r="X94" s="111" t="str">
        <f t="shared" si="5"/>
        <v/>
      </c>
      <c r="Y94" s="112" t="str">
        <f t="shared" si="6"/>
        <v/>
      </c>
    </row>
    <row r="95" spans="1:29" s="8" customFormat="1" x14ac:dyDescent="0.25">
      <c r="A95" s="113"/>
      <c r="B95" s="114">
        <v>61</v>
      </c>
      <c r="C95" s="114"/>
      <c r="D95" s="35"/>
      <c r="E95" s="162"/>
      <c r="F95" s="35"/>
      <c r="G95" s="35"/>
      <c r="H95" s="110">
        <f t="shared" si="1"/>
        <v>0</v>
      </c>
      <c r="I95" s="163"/>
      <c r="J95" s="35"/>
      <c r="K95" s="35"/>
      <c r="L95" s="115">
        <f t="shared" si="11"/>
        <v>0</v>
      </c>
      <c r="M95" s="35"/>
      <c r="N95" s="35"/>
      <c r="O95" s="115">
        <f t="shared" si="12"/>
        <v>0</v>
      </c>
      <c r="P95" s="35"/>
      <c r="Q95" s="35" t="str">
        <f t="shared" si="8"/>
        <v/>
      </c>
      <c r="R95" s="35"/>
      <c r="S95" s="35"/>
      <c r="T95" s="35"/>
      <c r="U95" s="111" t="str">
        <f t="shared" si="10"/>
        <v/>
      </c>
      <c r="V95" s="111" t="str">
        <f t="shared" si="9"/>
        <v/>
      </c>
      <c r="W95" s="111" t="str">
        <f t="shared" si="4"/>
        <v/>
      </c>
      <c r="X95" s="111" t="str">
        <f t="shared" si="5"/>
        <v/>
      </c>
      <c r="Y95" s="112" t="str">
        <f t="shared" si="6"/>
        <v/>
      </c>
    </row>
    <row r="96" spans="1:29" s="8" customFormat="1" x14ac:dyDescent="0.25">
      <c r="A96" s="113"/>
      <c r="B96" s="114">
        <v>62</v>
      </c>
      <c r="C96" s="114"/>
      <c r="D96" s="35"/>
      <c r="E96" s="162"/>
      <c r="F96" s="35"/>
      <c r="G96" s="35"/>
      <c r="H96" s="110">
        <f t="shared" si="1"/>
        <v>0</v>
      </c>
      <c r="I96" s="163"/>
      <c r="J96" s="35"/>
      <c r="K96" s="35"/>
      <c r="L96" s="115">
        <f t="shared" si="11"/>
        <v>0</v>
      </c>
      <c r="M96" s="35"/>
      <c r="N96" s="35"/>
      <c r="O96" s="115">
        <f t="shared" si="12"/>
        <v>0</v>
      </c>
      <c r="P96" s="35"/>
      <c r="Q96" s="35" t="str">
        <f t="shared" si="8"/>
        <v/>
      </c>
      <c r="R96" s="35"/>
      <c r="S96" s="35"/>
      <c r="T96" s="35"/>
      <c r="U96" s="111" t="str">
        <f t="shared" si="10"/>
        <v/>
      </c>
      <c r="V96" s="111" t="str">
        <f t="shared" si="9"/>
        <v/>
      </c>
      <c r="W96" s="111" t="str">
        <f t="shared" si="4"/>
        <v/>
      </c>
      <c r="X96" s="111" t="str">
        <f t="shared" si="5"/>
        <v/>
      </c>
      <c r="Y96" s="112" t="str">
        <f t="shared" si="6"/>
        <v/>
      </c>
    </row>
    <row r="97" spans="1:25" s="8" customFormat="1" x14ac:dyDescent="0.25">
      <c r="A97" s="113"/>
      <c r="B97" s="114">
        <v>63</v>
      </c>
      <c r="C97" s="114"/>
      <c r="D97" s="35"/>
      <c r="E97" s="162"/>
      <c r="F97" s="35"/>
      <c r="G97" s="35"/>
      <c r="H97" s="110">
        <f t="shared" si="1"/>
        <v>0</v>
      </c>
      <c r="I97" s="163"/>
      <c r="J97" s="35"/>
      <c r="K97" s="35"/>
      <c r="L97" s="115">
        <f t="shared" si="11"/>
        <v>0</v>
      </c>
      <c r="M97" s="35"/>
      <c r="N97" s="35"/>
      <c r="O97" s="115">
        <f t="shared" si="12"/>
        <v>0</v>
      </c>
      <c r="P97" s="35"/>
      <c r="Q97" s="35" t="str">
        <f t="shared" si="8"/>
        <v/>
      </c>
      <c r="R97" s="35"/>
      <c r="S97" s="35"/>
      <c r="T97" s="35"/>
      <c r="U97" s="111" t="str">
        <f t="shared" si="10"/>
        <v/>
      </c>
      <c r="V97" s="111" t="str">
        <f t="shared" si="9"/>
        <v/>
      </c>
      <c r="W97" s="111" t="str">
        <f t="shared" si="4"/>
        <v/>
      </c>
      <c r="X97" s="111" t="str">
        <f t="shared" si="5"/>
        <v/>
      </c>
      <c r="Y97" s="112" t="str">
        <f t="shared" si="6"/>
        <v/>
      </c>
    </row>
    <row r="98" spans="1:25" s="8" customFormat="1" x14ac:dyDescent="0.25">
      <c r="A98" s="113"/>
      <c r="B98" s="114">
        <v>64</v>
      </c>
      <c r="C98" s="114"/>
      <c r="D98" s="35"/>
      <c r="E98" s="162"/>
      <c r="F98" s="35"/>
      <c r="G98" s="35"/>
      <c r="H98" s="110">
        <f t="shared" si="1"/>
        <v>0</v>
      </c>
      <c r="I98" s="163"/>
      <c r="J98" s="35"/>
      <c r="K98" s="35"/>
      <c r="L98" s="115">
        <f t="shared" si="11"/>
        <v>0</v>
      </c>
      <c r="M98" s="35"/>
      <c r="N98" s="35"/>
      <c r="O98" s="115">
        <f t="shared" si="12"/>
        <v>0</v>
      </c>
      <c r="P98" s="35"/>
      <c r="Q98" s="35" t="str">
        <f t="shared" si="8"/>
        <v/>
      </c>
      <c r="R98" s="35"/>
      <c r="S98" s="35"/>
      <c r="T98" s="35"/>
      <c r="U98" s="111" t="str">
        <f t="shared" si="10"/>
        <v/>
      </c>
      <c r="V98" s="111" t="str">
        <f t="shared" ref="V98:V134" si="13">IF(ISERROR(0.199*((VLOOKUP(J98,$AA$35:$AB$64,2,FALSE)^0.899)*(L98^2.22))),"",0.199*((VLOOKUP(J98,$AA$35:$AB$64,2,FALSE)^0.899)*(L98^2.22)))</f>
        <v/>
      </c>
      <c r="W98" s="111" t="str">
        <f t="shared" si="4"/>
        <v/>
      </c>
      <c r="X98" s="111" t="str">
        <f t="shared" si="5"/>
        <v/>
      </c>
      <c r="Y98" s="112" t="str">
        <f t="shared" si="6"/>
        <v/>
      </c>
    </row>
    <row r="99" spans="1:25" s="8" customFormat="1" x14ac:dyDescent="0.25">
      <c r="A99" s="113"/>
      <c r="B99" s="114">
        <v>65</v>
      </c>
      <c r="C99" s="114"/>
      <c r="D99" s="35"/>
      <c r="E99" s="162"/>
      <c r="F99" s="35"/>
      <c r="G99" s="35"/>
      <c r="H99" s="110">
        <f t="shared" ref="H99:H134" si="14">IF(I99="L",0-G99,G99)</f>
        <v>0</v>
      </c>
      <c r="I99" s="163"/>
      <c r="J99" s="35"/>
      <c r="K99" s="35"/>
      <c r="L99" s="115">
        <f t="shared" ref="L99:L134" si="15">K99/PI()</f>
        <v>0</v>
      </c>
      <c r="M99" s="35"/>
      <c r="N99" s="35"/>
      <c r="O99" s="115">
        <f t="shared" si="12"/>
        <v>0</v>
      </c>
      <c r="P99" s="35"/>
      <c r="Q99" s="35" t="str">
        <f t="shared" si="8"/>
        <v/>
      </c>
      <c r="R99" s="35"/>
      <c r="S99" s="35"/>
      <c r="T99" s="35"/>
      <c r="U99" s="111" t="str">
        <f t="shared" ref="U99:U134" si="16">IF(ISERROR(0.0509*(VLOOKUP(J99,$AA$35:$AB$64,2,FALSE))*(L99^2*O99)),"",0.0509*(VLOOKUP(J99,$AA$35:$AB$64,2,FALSE))*(L99^2*O99))</f>
        <v/>
      </c>
      <c r="V99" s="111" t="str">
        <f t="shared" si="13"/>
        <v/>
      </c>
      <c r="W99" s="111" t="str">
        <f t="shared" ref="W99:W134" si="17">IF(SUM(U99:V99)=0,"",SUM(U99:V99))</f>
        <v/>
      </c>
      <c r="X99" s="111" t="str">
        <f t="shared" ref="X99:X134" si="18">IF(ISERROR(U99*(IF(Q99="Alive",0.48,0.5))+V99*0.39),"",U99*(IF(Q99="Alive",0.48,0.5))+V99*0.39)</f>
        <v/>
      </c>
      <c r="Y99" s="112" t="str">
        <f t="shared" ref="Y99:Y134" si="19">IF(ISERROR((X99/1000)*3.67),"",IF(ISNA((X99/1000)*3.67),"",(X99/1000)*3.67))</f>
        <v/>
      </c>
    </row>
    <row r="100" spans="1:25" s="8" customFormat="1" x14ac:dyDescent="0.25">
      <c r="A100" s="113"/>
      <c r="B100" s="114">
        <v>66</v>
      </c>
      <c r="C100" s="114"/>
      <c r="D100" s="35"/>
      <c r="E100" s="162"/>
      <c r="F100" s="35"/>
      <c r="G100" s="35"/>
      <c r="H100" s="110">
        <f t="shared" si="14"/>
        <v>0</v>
      </c>
      <c r="I100" s="163"/>
      <c r="J100" s="35"/>
      <c r="K100" s="35"/>
      <c r="L100" s="115">
        <f t="shared" si="15"/>
        <v>0</v>
      </c>
      <c r="M100" s="35"/>
      <c r="N100" s="35"/>
      <c r="O100" s="115">
        <f t="shared" ref="O100:O134" si="20">M100/SIN(RADIANS(90-N100))</f>
        <v>0</v>
      </c>
      <c r="P100" s="35"/>
      <c r="Q100" s="35" t="str">
        <f t="shared" ref="Q100:Q134" si="21">IF(R100="","",IF(R100=0,"DEAD","ALIVE"))</f>
        <v/>
      </c>
      <c r="R100" s="35"/>
      <c r="S100" s="35"/>
      <c r="T100" s="35"/>
      <c r="U100" s="111" t="str">
        <f t="shared" si="16"/>
        <v/>
      </c>
      <c r="V100" s="111" t="str">
        <f t="shared" si="13"/>
        <v/>
      </c>
      <c r="W100" s="111" t="str">
        <f t="shared" si="17"/>
        <v/>
      </c>
      <c r="X100" s="111" t="str">
        <f t="shared" si="18"/>
        <v/>
      </c>
      <c r="Y100" s="112" t="str">
        <f t="shared" si="19"/>
        <v/>
      </c>
    </row>
    <row r="101" spans="1:25" s="8" customFormat="1" x14ac:dyDescent="0.25">
      <c r="A101" s="113"/>
      <c r="B101" s="114">
        <v>67</v>
      </c>
      <c r="C101" s="114"/>
      <c r="D101" s="35"/>
      <c r="E101" s="162"/>
      <c r="F101" s="35"/>
      <c r="G101" s="35"/>
      <c r="H101" s="110">
        <f t="shared" si="14"/>
        <v>0</v>
      </c>
      <c r="I101" s="163"/>
      <c r="J101" s="35"/>
      <c r="K101" s="35"/>
      <c r="L101" s="115">
        <f t="shared" si="15"/>
        <v>0</v>
      </c>
      <c r="M101" s="35"/>
      <c r="N101" s="35"/>
      <c r="O101" s="115">
        <f t="shared" si="20"/>
        <v>0</v>
      </c>
      <c r="P101" s="35"/>
      <c r="Q101" s="35" t="str">
        <f t="shared" si="21"/>
        <v/>
      </c>
      <c r="R101" s="35"/>
      <c r="S101" s="35"/>
      <c r="T101" s="35"/>
      <c r="U101" s="111" t="str">
        <f t="shared" si="16"/>
        <v/>
      </c>
      <c r="V101" s="111" t="str">
        <f t="shared" si="13"/>
        <v/>
      </c>
      <c r="W101" s="111" t="str">
        <f t="shared" si="17"/>
        <v/>
      </c>
      <c r="X101" s="111" t="str">
        <f t="shared" si="18"/>
        <v/>
      </c>
      <c r="Y101" s="112" t="str">
        <f t="shared" si="19"/>
        <v/>
      </c>
    </row>
    <row r="102" spans="1:25" s="8" customFormat="1" x14ac:dyDescent="0.25">
      <c r="A102" s="113"/>
      <c r="B102" s="114">
        <v>68</v>
      </c>
      <c r="C102" s="114"/>
      <c r="D102" s="35"/>
      <c r="E102" s="162"/>
      <c r="F102" s="35"/>
      <c r="G102" s="35"/>
      <c r="H102" s="110">
        <f t="shared" si="14"/>
        <v>0</v>
      </c>
      <c r="I102" s="163"/>
      <c r="J102" s="35"/>
      <c r="K102" s="35"/>
      <c r="L102" s="115">
        <f t="shared" si="15"/>
        <v>0</v>
      </c>
      <c r="M102" s="35"/>
      <c r="N102" s="35"/>
      <c r="O102" s="115">
        <f t="shared" si="20"/>
        <v>0</v>
      </c>
      <c r="P102" s="35"/>
      <c r="Q102" s="35" t="str">
        <f t="shared" si="21"/>
        <v/>
      </c>
      <c r="R102" s="35"/>
      <c r="S102" s="35"/>
      <c r="T102" s="35"/>
      <c r="U102" s="111" t="str">
        <f t="shared" si="16"/>
        <v/>
      </c>
      <c r="V102" s="111" t="str">
        <f t="shared" si="13"/>
        <v/>
      </c>
      <c r="W102" s="111" t="str">
        <f t="shared" si="17"/>
        <v/>
      </c>
      <c r="X102" s="111" t="str">
        <f t="shared" si="18"/>
        <v/>
      </c>
      <c r="Y102" s="112" t="str">
        <f t="shared" si="19"/>
        <v/>
      </c>
    </row>
    <row r="103" spans="1:25" s="8" customFormat="1" x14ac:dyDescent="0.25">
      <c r="A103" s="113"/>
      <c r="B103" s="114">
        <v>69</v>
      </c>
      <c r="C103" s="114"/>
      <c r="D103" s="35"/>
      <c r="E103" s="162"/>
      <c r="F103" s="35"/>
      <c r="G103" s="35"/>
      <c r="H103" s="110">
        <f t="shared" si="14"/>
        <v>0</v>
      </c>
      <c r="I103" s="163"/>
      <c r="J103" s="35"/>
      <c r="K103" s="35"/>
      <c r="L103" s="115">
        <f t="shared" si="15"/>
        <v>0</v>
      </c>
      <c r="M103" s="35"/>
      <c r="N103" s="35"/>
      <c r="O103" s="115">
        <f t="shared" si="20"/>
        <v>0</v>
      </c>
      <c r="P103" s="35"/>
      <c r="Q103" s="35" t="str">
        <f t="shared" si="21"/>
        <v/>
      </c>
      <c r="R103" s="35"/>
      <c r="S103" s="35"/>
      <c r="T103" s="35"/>
      <c r="U103" s="111" t="str">
        <f t="shared" si="16"/>
        <v/>
      </c>
      <c r="V103" s="111" t="str">
        <f t="shared" si="13"/>
        <v/>
      </c>
      <c r="W103" s="111" t="str">
        <f t="shared" si="17"/>
        <v/>
      </c>
      <c r="X103" s="111" t="str">
        <f t="shared" si="18"/>
        <v/>
      </c>
      <c r="Y103" s="112" t="str">
        <f t="shared" si="19"/>
        <v/>
      </c>
    </row>
    <row r="104" spans="1:25" s="8" customFormat="1" x14ac:dyDescent="0.25">
      <c r="A104" s="113"/>
      <c r="B104" s="114">
        <v>70</v>
      </c>
      <c r="C104" s="114"/>
      <c r="D104" s="35"/>
      <c r="E104" s="162"/>
      <c r="F104" s="35"/>
      <c r="G104" s="35"/>
      <c r="H104" s="110">
        <f t="shared" si="14"/>
        <v>0</v>
      </c>
      <c r="I104" s="163"/>
      <c r="J104" s="35"/>
      <c r="K104" s="35"/>
      <c r="L104" s="115">
        <f t="shared" si="15"/>
        <v>0</v>
      </c>
      <c r="M104" s="35"/>
      <c r="N104" s="35"/>
      <c r="O104" s="115">
        <f t="shared" si="20"/>
        <v>0</v>
      </c>
      <c r="P104" s="35"/>
      <c r="Q104" s="35" t="str">
        <f t="shared" si="21"/>
        <v/>
      </c>
      <c r="R104" s="35"/>
      <c r="S104" s="35"/>
      <c r="T104" s="35"/>
      <c r="U104" s="111" t="str">
        <f t="shared" si="16"/>
        <v/>
      </c>
      <c r="V104" s="111" t="str">
        <f t="shared" si="13"/>
        <v/>
      </c>
      <c r="W104" s="111" t="str">
        <f t="shared" si="17"/>
        <v/>
      </c>
      <c r="X104" s="111" t="str">
        <f t="shared" si="18"/>
        <v/>
      </c>
      <c r="Y104" s="112" t="str">
        <f t="shared" si="19"/>
        <v/>
      </c>
    </row>
    <row r="105" spans="1:25" s="8" customFormat="1" x14ac:dyDescent="0.25">
      <c r="A105" s="113"/>
      <c r="B105" s="114">
        <v>71</v>
      </c>
      <c r="C105" s="114"/>
      <c r="D105" s="35"/>
      <c r="E105" s="162"/>
      <c r="F105" s="35"/>
      <c r="G105" s="35"/>
      <c r="H105" s="110">
        <f t="shared" si="14"/>
        <v>0</v>
      </c>
      <c r="I105" s="163"/>
      <c r="J105" s="35"/>
      <c r="K105" s="35"/>
      <c r="L105" s="115">
        <f t="shared" si="15"/>
        <v>0</v>
      </c>
      <c r="M105" s="35"/>
      <c r="N105" s="35"/>
      <c r="O105" s="115">
        <f t="shared" si="20"/>
        <v>0</v>
      </c>
      <c r="P105" s="35"/>
      <c r="Q105" s="35" t="str">
        <f t="shared" si="21"/>
        <v/>
      </c>
      <c r="R105" s="35"/>
      <c r="S105" s="35"/>
      <c r="T105" s="35"/>
      <c r="U105" s="111" t="str">
        <f t="shared" si="16"/>
        <v/>
      </c>
      <c r="V105" s="111" t="str">
        <f t="shared" si="13"/>
        <v/>
      </c>
      <c r="W105" s="111" t="str">
        <f t="shared" si="17"/>
        <v/>
      </c>
      <c r="X105" s="111" t="str">
        <f t="shared" si="18"/>
        <v/>
      </c>
      <c r="Y105" s="112" t="str">
        <f t="shared" si="19"/>
        <v/>
      </c>
    </row>
    <row r="106" spans="1:25" s="8" customFormat="1" x14ac:dyDescent="0.25">
      <c r="A106" s="113"/>
      <c r="B106" s="114">
        <v>72</v>
      </c>
      <c r="C106" s="114"/>
      <c r="D106" s="35"/>
      <c r="E106" s="162"/>
      <c r="F106" s="35"/>
      <c r="G106" s="35"/>
      <c r="H106" s="110">
        <f t="shared" si="14"/>
        <v>0</v>
      </c>
      <c r="I106" s="163"/>
      <c r="J106" s="35"/>
      <c r="K106" s="35"/>
      <c r="L106" s="115">
        <f t="shared" si="15"/>
        <v>0</v>
      </c>
      <c r="M106" s="35"/>
      <c r="N106" s="35"/>
      <c r="O106" s="115">
        <f t="shared" si="20"/>
        <v>0</v>
      </c>
      <c r="P106" s="35"/>
      <c r="Q106" s="35" t="str">
        <f t="shared" si="21"/>
        <v/>
      </c>
      <c r="R106" s="35"/>
      <c r="S106" s="35"/>
      <c r="T106" s="35"/>
      <c r="U106" s="111" t="str">
        <f t="shared" si="16"/>
        <v/>
      </c>
      <c r="V106" s="111" t="str">
        <f t="shared" si="13"/>
        <v/>
      </c>
      <c r="W106" s="111" t="str">
        <f t="shared" si="17"/>
        <v/>
      </c>
      <c r="X106" s="111" t="str">
        <f t="shared" si="18"/>
        <v/>
      </c>
      <c r="Y106" s="112" t="str">
        <f t="shared" si="19"/>
        <v/>
      </c>
    </row>
    <row r="107" spans="1:25" s="8" customFormat="1" x14ac:dyDescent="0.25">
      <c r="A107" s="113"/>
      <c r="B107" s="114">
        <v>73</v>
      </c>
      <c r="C107" s="114"/>
      <c r="D107" s="35"/>
      <c r="E107" s="162"/>
      <c r="F107" s="35"/>
      <c r="G107" s="35"/>
      <c r="H107" s="110">
        <f t="shared" si="14"/>
        <v>0</v>
      </c>
      <c r="I107" s="163"/>
      <c r="J107" s="35"/>
      <c r="K107" s="35"/>
      <c r="L107" s="115">
        <f t="shared" si="15"/>
        <v>0</v>
      </c>
      <c r="M107" s="35"/>
      <c r="N107" s="35"/>
      <c r="O107" s="115">
        <f t="shared" si="20"/>
        <v>0</v>
      </c>
      <c r="P107" s="35"/>
      <c r="Q107" s="35" t="str">
        <f t="shared" si="21"/>
        <v/>
      </c>
      <c r="R107" s="35"/>
      <c r="S107" s="35"/>
      <c r="T107" s="35"/>
      <c r="U107" s="111" t="str">
        <f t="shared" si="16"/>
        <v/>
      </c>
      <c r="V107" s="111" t="str">
        <f t="shared" si="13"/>
        <v/>
      </c>
      <c r="W107" s="111" t="str">
        <f t="shared" si="17"/>
        <v/>
      </c>
      <c r="X107" s="111" t="str">
        <f t="shared" si="18"/>
        <v/>
      </c>
      <c r="Y107" s="112" t="str">
        <f t="shared" si="19"/>
        <v/>
      </c>
    </row>
    <row r="108" spans="1:25" s="8" customFormat="1" x14ac:dyDescent="0.25">
      <c r="A108" s="113"/>
      <c r="B108" s="114">
        <v>74</v>
      </c>
      <c r="C108" s="114"/>
      <c r="D108" s="35"/>
      <c r="E108" s="162"/>
      <c r="F108" s="35"/>
      <c r="G108" s="35"/>
      <c r="H108" s="110">
        <f t="shared" si="14"/>
        <v>0</v>
      </c>
      <c r="I108" s="163"/>
      <c r="J108" s="35"/>
      <c r="K108" s="35"/>
      <c r="L108" s="115">
        <f t="shared" si="15"/>
        <v>0</v>
      </c>
      <c r="M108" s="35"/>
      <c r="N108" s="35"/>
      <c r="O108" s="115">
        <f t="shared" si="20"/>
        <v>0</v>
      </c>
      <c r="P108" s="35"/>
      <c r="Q108" s="35" t="str">
        <f t="shared" si="21"/>
        <v/>
      </c>
      <c r="R108" s="35"/>
      <c r="S108" s="35"/>
      <c r="T108" s="35"/>
      <c r="U108" s="111" t="str">
        <f t="shared" si="16"/>
        <v/>
      </c>
      <c r="V108" s="111" t="str">
        <f t="shared" si="13"/>
        <v/>
      </c>
      <c r="W108" s="111" t="str">
        <f t="shared" si="17"/>
        <v/>
      </c>
      <c r="X108" s="111" t="str">
        <f t="shared" si="18"/>
        <v/>
      </c>
      <c r="Y108" s="112" t="str">
        <f t="shared" si="19"/>
        <v/>
      </c>
    </row>
    <row r="109" spans="1:25" s="8" customFormat="1" x14ac:dyDescent="0.25">
      <c r="A109" s="113"/>
      <c r="B109" s="114">
        <v>75</v>
      </c>
      <c r="C109" s="114"/>
      <c r="D109" s="35"/>
      <c r="E109" s="162"/>
      <c r="F109" s="35"/>
      <c r="G109" s="35"/>
      <c r="H109" s="110">
        <f t="shared" si="14"/>
        <v>0</v>
      </c>
      <c r="I109" s="163"/>
      <c r="J109" s="35"/>
      <c r="K109" s="35"/>
      <c r="L109" s="115">
        <f t="shared" si="15"/>
        <v>0</v>
      </c>
      <c r="M109" s="35"/>
      <c r="N109" s="35"/>
      <c r="O109" s="115">
        <f t="shared" si="20"/>
        <v>0</v>
      </c>
      <c r="P109" s="35"/>
      <c r="Q109" s="35" t="str">
        <f t="shared" si="21"/>
        <v/>
      </c>
      <c r="R109" s="35"/>
      <c r="S109" s="35"/>
      <c r="T109" s="35"/>
      <c r="U109" s="111" t="str">
        <f t="shared" si="16"/>
        <v/>
      </c>
      <c r="V109" s="111" t="str">
        <f t="shared" si="13"/>
        <v/>
      </c>
      <c r="W109" s="111" t="str">
        <f t="shared" si="17"/>
        <v/>
      </c>
      <c r="X109" s="111" t="str">
        <f t="shared" si="18"/>
        <v/>
      </c>
      <c r="Y109" s="112" t="str">
        <f t="shared" si="19"/>
        <v/>
      </c>
    </row>
    <row r="110" spans="1:25" s="8" customFormat="1" x14ac:dyDescent="0.25">
      <c r="A110" s="113"/>
      <c r="B110" s="114">
        <v>76</v>
      </c>
      <c r="C110" s="114"/>
      <c r="D110" s="35"/>
      <c r="E110" s="162"/>
      <c r="F110" s="35"/>
      <c r="G110" s="35"/>
      <c r="H110" s="110">
        <f t="shared" si="14"/>
        <v>0</v>
      </c>
      <c r="I110" s="163"/>
      <c r="J110" s="35"/>
      <c r="K110" s="35"/>
      <c r="L110" s="115">
        <f t="shared" si="15"/>
        <v>0</v>
      </c>
      <c r="M110" s="35"/>
      <c r="N110" s="35"/>
      <c r="O110" s="115">
        <f t="shared" si="20"/>
        <v>0</v>
      </c>
      <c r="P110" s="35"/>
      <c r="Q110" s="35" t="str">
        <f t="shared" si="21"/>
        <v/>
      </c>
      <c r="R110" s="35"/>
      <c r="S110" s="35"/>
      <c r="T110" s="35"/>
      <c r="U110" s="111" t="str">
        <f t="shared" si="16"/>
        <v/>
      </c>
      <c r="V110" s="111" t="str">
        <f t="shared" si="13"/>
        <v/>
      </c>
      <c r="W110" s="111" t="str">
        <f t="shared" si="17"/>
        <v/>
      </c>
      <c r="X110" s="111" t="str">
        <f t="shared" si="18"/>
        <v/>
      </c>
      <c r="Y110" s="112" t="str">
        <f t="shared" si="19"/>
        <v/>
      </c>
    </row>
    <row r="111" spans="1:25" s="8" customFormat="1" x14ac:dyDescent="0.25">
      <c r="A111" s="113"/>
      <c r="B111" s="114">
        <v>77</v>
      </c>
      <c r="C111" s="114"/>
      <c r="D111" s="35"/>
      <c r="E111" s="162"/>
      <c r="F111" s="35"/>
      <c r="G111" s="35"/>
      <c r="H111" s="110">
        <f t="shared" si="14"/>
        <v>0</v>
      </c>
      <c r="I111" s="163"/>
      <c r="J111" s="35"/>
      <c r="K111" s="35"/>
      <c r="L111" s="115">
        <f t="shared" si="15"/>
        <v>0</v>
      </c>
      <c r="M111" s="35"/>
      <c r="N111" s="35"/>
      <c r="O111" s="115">
        <f t="shared" si="20"/>
        <v>0</v>
      </c>
      <c r="P111" s="35"/>
      <c r="Q111" s="35" t="str">
        <f t="shared" si="21"/>
        <v/>
      </c>
      <c r="R111" s="35"/>
      <c r="S111" s="35"/>
      <c r="T111" s="35"/>
      <c r="U111" s="111" t="str">
        <f t="shared" si="16"/>
        <v/>
      </c>
      <c r="V111" s="111" t="str">
        <f t="shared" si="13"/>
        <v/>
      </c>
      <c r="W111" s="111" t="str">
        <f t="shared" si="17"/>
        <v/>
      </c>
      <c r="X111" s="111" t="str">
        <f t="shared" si="18"/>
        <v/>
      </c>
      <c r="Y111" s="112" t="str">
        <f t="shared" si="19"/>
        <v/>
      </c>
    </row>
    <row r="112" spans="1:25" s="8" customFormat="1" x14ac:dyDescent="0.25">
      <c r="A112" s="113"/>
      <c r="B112" s="114">
        <v>78</v>
      </c>
      <c r="C112" s="114"/>
      <c r="D112" s="35"/>
      <c r="E112" s="162"/>
      <c r="F112" s="35"/>
      <c r="G112" s="35"/>
      <c r="H112" s="110">
        <f t="shared" si="14"/>
        <v>0</v>
      </c>
      <c r="I112" s="163"/>
      <c r="J112" s="35"/>
      <c r="K112" s="35"/>
      <c r="L112" s="115">
        <f t="shared" si="15"/>
        <v>0</v>
      </c>
      <c r="M112" s="35"/>
      <c r="N112" s="35"/>
      <c r="O112" s="115">
        <f t="shared" si="20"/>
        <v>0</v>
      </c>
      <c r="P112" s="35"/>
      <c r="Q112" s="35" t="str">
        <f t="shared" si="21"/>
        <v/>
      </c>
      <c r="R112" s="35"/>
      <c r="S112" s="35"/>
      <c r="T112" s="35"/>
      <c r="U112" s="111" t="str">
        <f t="shared" si="16"/>
        <v/>
      </c>
      <c r="V112" s="111" t="str">
        <f t="shared" si="13"/>
        <v/>
      </c>
      <c r="W112" s="111" t="str">
        <f t="shared" si="17"/>
        <v/>
      </c>
      <c r="X112" s="111" t="str">
        <f t="shared" si="18"/>
        <v/>
      </c>
      <c r="Y112" s="112" t="str">
        <f t="shared" si="19"/>
        <v/>
      </c>
    </row>
    <row r="113" spans="1:25" s="8" customFormat="1" x14ac:dyDescent="0.25">
      <c r="A113" s="113"/>
      <c r="B113" s="114">
        <v>79</v>
      </c>
      <c r="C113" s="114"/>
      <c r="D113" s="35"/>
      <c r="E113" s="162"/>
      <c r="F113" s="35"/>
      <c r="G113" s="35"/>
      <c r="H113" s="110">
        <f t="shared" si="14"/>
        <v>0</v>
      </c>
      <c r="I113" s="163"/>
      <c r="J113" s="35"/>
      <c r="K113" s="35"/>
      <c r="L113" s="115">
        <f t="shared" si="15"/>
        <v>0</v>
      </c>
      <c r="M113" s="35"/>
      <c r="N113" s="35"/>
      <c r="O113" s="115">
        <f t="shared" si="20"/>
        <v>0</v>
      </c>
      <c r="P113" s="35"/>
      <c r="Q113" s="35" t="str">
        <f t="shared" si="21"/>
        <v/>
      </c>
      <c r="R113" s="35"/>
      <c r="S113" s="35"/>
      <c r="T113" s="35"/>
      <c r="U113" s="111" t="str">
        <f t="shared" si="16"/>
        <v/>
      </c>
      <c r="V113" s="111" t="str">
        <f t="shared" si="13"/>
        <v/>
      </c>
      <c r="W113" s="111" t="str">
        <f t="shared" si="17"/>
        <v/>
      </c>
      <c r="X113" s="111" t="str">
        <f t="shared" si="18"/>
        <v/>
      </c>
      <c r="Y113" s="112" t="str">
        <f t="shared" si="19"/>
        <v/>
      </c>
    </row>
    <row r="114" spans="1:25" s="8" customFormat="1" x14ac:dyDescent="0.25">
      <c r="A114" s="113"/>
      <c r="B114" s="114">
        <v>80</v>
      </c>
      <c r="C114" s="114"/>
      <c r="D114" s="35"/>
      <c r="E114" s="162"/>
      <c r="F114" s="35"/>
      <c r="G114" s="35"/>
      <c r="H114" s="110">
        <f t="shared" si="14"/>
        <v>0</v>
      </c>
      <c r="I114" s="163"/>
      <c r="J114" s="35"/>
      <c r="K114" s="35"/>
      <c r="L114" s="115">
        <f t="shared" si="15"/>
        <v>0</v>
      </c>
      <c r="M114" s="35"/>
      <c r="N114" s="35"/>
      <c r="O114" s="115">
        <f t="shared" si="20"/>
        <v>0</v>
      </c>
      <c r="P114" s="35"/>
      <c r="Q114" s="35" t="str">
        <f t="shared" si="21"/>
        <v/>
      </c>
      <c r="R114" s="35"/>
      <c r="S114" s="35"/>
      <c r="T114" s="35"/>
      <c r="U114" s="111" t="str">
        <f t="shared" si="16"/>
        <v/>
      </c>
      <c r="V114" s="111" t="str">
        <f t="shared" si="13"/>
        <v/>
      </c>
      <c r="W114" s="111" t="str">
        <f t="shared" si="17"/>
        <v/>
      </c>
      <c r="X114" s="111" t="str">
        <f t="shared" si="18"/>
        <v/>
      </c>
      <c r="Y114" s="112" t="str">
        <f t="shared" si="19"/>
        <v/>
      </c>
    </row>
    <row r="115" spans="1:25" s="8" customFormat="1" x14ac:dyDescent="0.25">
      <c r="A115" s="113"/>
      <c r="B115" s="114">
        <v>81</v>
      </c>
      <c r="C115" s="114"/>
      <c r="D115" s="35"/>
      <c r="E115" s="162"/>
      <c r="F115" s="35"/>
      <c r="G115" s="35"/>
      <c r="H115" s="110">
        <f t="shared" si="14"/>
        <v>0</v>
      </c>
      <c r="I115" s="163"/>
      <c r="J115" s="35"/>
      <c r="K115" s="35"/>
      <c r="L115" s="115">
        <f t="shared" si="15"/>
        <v>0</v>
      </c>
      <c r="M115" s="35"/>
      <c r="N115" s="35"/>
      <c r="O115" s="115">
        <f t="shared" si="20"/>
        <v>0</v>
      </c>
      <c r="P115" s="35"/>
      <c r="Q115" s="35" t="str">
        <f t="shared" si="21"/>
        <v/>
      </c>
      <c r="R115" s="35"/>
      <c r="S115" s="35"/>
      <c r="T115" s="35"/>
      <c r="U115" s="111" t="str">
        <f t="shared" si="16"/>
        <v/>
      </c>
      <c r="V115" s="111" t="str">
        <f t="shared" si="13"/>
        <v/>
      </c>
      <c r="W115" s="111" t="str">
        <f t="shared" si="17"/>
        <v/>
      </c>
      <c r="X115" s="111" t="str">
        <f t="shared" si="18"/>
        <v/>
      </c>
      <c r="Y115" s="112" t="str">
        <f t="shared" si="19"/>
        <v/>
      </c>
    </row>
    <row r="116" spans="1:25" s="8" customFormat="1" x14ac:dyDescent="0.25">
      <c r="A116" s="113"/>
      <c r="B116" s="114">
        <v>82</v>
      </c>
      <c r="C116" s="114"/>
      <c r="D116" s="35"/>
      <c r="E116" s="162"/>
      <c r="F116" s="35"/>
      <c r="G116" s="35"/>
      <c r="H116" s="110">
        <f t="shared" si="14"/>
        <v>0</v>
      </c>
      <c r="I116" s="163"/>
      <c r="J116" s="35"/>
      <c r="K116" s="35"/>
      <c r="L116" s="115">
        <f t="shared" si="15"/>
        <v>0</v>
      </c>
      <c r="M116" s="35"/>
      <c r="N116" s="35"/>
      <c r="O116" s="115">
        <f t="shared" si="20"/>
        <v>0</v>
      </c>
      <c r="P116" s="35"/>
      <c r="Q116" s="35" t="str">
        <f t="shared" si="21"/>
        <v/>
      </c>
      <c r="R116" s="35"/>
      <c r="S116" s="35"/>
      <c r="T116" s="35"/>
      <c r="U116" s="111" t="str">
        <f t="shared" si="16"/>
        <v/>
      </c>
      <c r="V116" s="111" t="str">
        <f t="shared" si="13"/>
        <v/>
      </c>
      <c r="W116" s="111" t="str">
        <f t="shared" si="17"/>
        <v/>
      </c>
      <c r="X116" s="111" t="str">
        <f t="shared" si="18"/>
        <v/>
      </c>
      <c r="Y116" s="112" t="str">
        <f t="shared" si="19"/>
        <v/>
      </c>
    </row>
    <row r="117" spans="1:25" s="8" customFormat="1" x14ac:dyDescent="0.25">
      <c r="A117" s="113"/>
      <c r="B117" s="114">
        <v>83</v>
      </c>
      <c r="C117" s="114"/>
      <c r="D117" s="35"/>
      <c r="E117" s="162"/>
      <c r="F117" s="35"/>
      <c r="G117" s="35"/>
      <c r="H117" s="110">
        <f t="shared" si="14"/>
        <v>0</v>
      </c>
      <c r="I117" s="163"/>
      <c r="J117" s="35"/>
      <c r="K117" s="35"/>
      <c r="L117" s="115">
        <f t="shared" si="15"/>
        <v>0</v>
      </c>
      <c r="M117" s="35"/>
      <c r="N117" s="35"/>
      <c r="O117" s="115">
        <f t="shared" si="20"/>
        <v>0</v>
      </c>
      <c r="P117" s="35"/>
      <c r="Q117" s="35" t="str">
        <f t="shared" si="21"/>
        <v/>
      </c>
      <c r="R117" s="35"/>
      <c r="S117" s="35"/>
      <c r="T117" s="35"/>
      <c r="U117" s="111" t="str">
        <f t="shared" si="16"/>
        <v/>
      </c>
      <c r="V117" s="111" t="str">
        <f t="shared" si="13"/>
        <v/>
      </c>
      <c r="W117" s="111" t="str">
        <f t="shared" si="17"/>
        <v/>
      </c>
      <c r="X117" s="111" t="str">
        <f t="shared" si="18"/>
        <v/>
      </c>
      <c r="Y117" s="112" t="str">
        <f t="shared" si="19"/>
        <v/>
      </c>
    </row>
    <row r="118" spans="1:25" s="8" customFormat="1" x14ac:dyDescent="0.25">
      <c r="A118" s="113"/>
      <c r="B118" s="114">
        <v>84</v>
      </c>
      <c r="C118" s="114"/>
      <c r="D118" s="35"/>
      <c r="E118" s="162"/>
      <c r="F118" s="35"/>
      <c r="G118" s="35"/>
      <c r="H118" s="110">
        <f t="shared" si="14"/>
        <v>0</v>
      </c>
      <c r="I118" s="163"/>
      <c r="J118" s="35"/>
      <c r="K118" s="35"/>
      <c r="L118" s="115">
        <f t="shared" si="15"/>
        <v>0</v>
      </c>
      <c r="M118" s="35"/>
      <c r="N118" s="35"/>
      <c r="O118" s="115">
        <f t="shared" si="20"/>
        <v>0</v>
      </c>
      <c r="P118" s="35"/>
      <c r="Q118" s="35" t="str">
        <f t="shared" si="21"/>
        <v/>
      </c>
      <c r="R118" s="35"/>
      <c r="S118" s="35"/>
      <c r="T118" s="35"/>
      <c r="U118" s="111" t="str">
        <f t="shared" si="16"/>
        <v/>
      </c>
      <c r="V118" s="111" t="str">
        <f t="shared" si="13"/>
        <v/>
      </c>
      <c r="W118" s="111" t="str">
        <f t="shared" si="17"/>
        <v/>
      </c>
      <c r="X118" s="111" t="str">
        <f t="shared" si="18"/>
        <v/>
      </c>
      <c r="Y118" s="112" t="str">
        <f t="shared" si="19"/>
        <v/>
      </c>
    </row>
    <row r="119" spans="1:25" s="8" customFormat="1" x14ac:dyDescent="0.25">
      <c r="A119" s="113"/>
      <c r="B119" s="114">
        <v>85</v>
      </c>
      <c r="C119" s="114"/>
      <c r="D119" s="35"/>
      <c r="E119" s="162"/>
      <c r="F119" s="35"/>
      <c r="G119" s="35"/>
      <c r="H119" s="110">
        <f t="shared" si="14"/>
        <v>0</v>
      </c>
      <c r="I119" s="163"/>
      <c r="J119" s="35"/>
      <c r="K119" s="35"/>
      <c r="L119" s="115">
        <f t="shared" si="15"/>
        <v>0</v>
      </c>
      <c r="M119" s="35"/>
      <c r="N119" s="35"/>
      <c r="O119" s="115">
        <f t="shared" si="20"/>
        <v>0</v>
      </c>
      <c r="P119" s="35"/>
      <c r="Q119" s="35" t="str">
        <f t="shared" si="21"/>
        <v/>
      </c>
      <c r="R119" s="35"/>
      <c r="S119" s="35"/>
      <c r="T119" s="35"/>
      <c r="U119" s="111" t="str">
        <f t="shared" si="16"/>
        <v/>
      </c>
      <c r="V119" s="111" t="str">
        <f t="shared" si="13"/>
        <v/>
      </c>
      <c r="W119" s="111" t="str">
        <f t="shared" si="17"/>
        <v/>
      </c>
      <c r="X119" s="111" t="str">
        <f t="shared" si="18"/>
        <v/>
      </c>
      <c r="Y119" s="112" t="str">
        <f t="shared" si="19"/>
        <v/>
      </c>
    </row>
    <row r="120" spans="1:25" s="8" customFormat="1" x14ac:dyDescent="0.25">
      <c r="A120" s="113"/>
      <c r="B120" s="114">
        <v>86</v>
      </c>
      <c r="C120" s="114"/>
      <c r="D120" s="35"/>
      <c r="E120" s="162"/>
      <c r="F120" s="35"/>
      <c r="G120" s="35"/>
      <c r="H120" s="110">
        <f t="shared" si="14"/>
        <v>0</v>
      </c>
      <c r="I120" s="163"/>
      <c r="J120" s="35"/>
      <c r="K120" s="35"/>
      <c r="L120" s="115">
        <f t="shared" si="15"/>
        <v>0</v>
      </c>
      <c r="M120" s="35"/>
      <c r="N120" s="35"/>
      <c r="O120" s="115">
        <f t="shared" si="20"/>
        <v>0</v>
      </c>
      <c r="P120" s="35"/>
      <c r="Q120" s="35" t="str">
        <f t="shared" si="21"/>
        <v/>
      </c>
      <c r="R120" s="35"/>
      <c r="S120" s="35"/>
      <c r="T120" s="35"/>
      <c r="U120" s="111" t="str">
        <f t="shared" si="16"/>
        <v/>
      </c>
      <c r="V120" s="111" t="str">
        <f t="shared" si="13"/>
        <v/>
      </c>
      <c r="W120" s="111" t="str">
        <f t="shared" si="17"/>
        <v/>
      </c>
      <c r="X120" s="111" t="str">
        <f t="shared" si="18"/>
        <v/>
      </c>
      <c r="Y120" s="112" t="str">
        <f t="shared" si="19"/>
        <v/>
      </c>
    </row>
    <row r="121" spans="1:25" s="8" customFormat="1" x14ac:dyDescent="0.25">
      <c r="A121" s="113"/>
      <c r="B121" s="114">
        <v>87</v>
      </c>
      <c r="C121" s="114"/>
      <c r="D121" s="35"/>
      <c r="E121" s="162"/>
      <c r="F121" s="35"/>
      <c r="G121" s="35"/>
      <c r="H121" s="110">
        <f t="shared" si="14"/>
        <v>0</v>
      </c>
      <c r="I121" s="163"/>
      <c r="J121" s="35"/>
      <c r="K121" s="35"/>
      <c r="L121" s="115">
        <f t="shared" si="15"/>
        <v>0</v>
      </c>
      <c r="M121" s="35"/>
      <c r="N121" s="35"/>
      <c r="O121" s="115">
        <f t="shared" si="20"/>
        <v>0</v>
      </c>
      <c r="P121" s="35"/>
      <c r="Q121" s="35" t="str">
        <f t="shared" si="21"/>
        <v/>
      </c>
      <c r="R121" s="35"/>
      <c r="S121" s="35"/>
      <c r="T121" s="35"/>
      <c r="U121" s="111" t="str">
        <f t="shared" si="16"/>
        <v/>
      </c>
      <c r="V121" s="111" t="str">
        <f t="shared" si="13"/>
        <v/>
      </c>
      <c r="W121" s="111" t="str">
        <f t="shared" si="17"/>
        <v/>
      </c>
      <c r="X121" s="111" t="str">
        <f t="shared" si="18"/>
        <v/>
      </c>
      <c r="Y121" s="112" t="str">
        <f t="shared" si="19"/>
        <v/>
      </c>
    </row>
    <row r="122" spans="1:25" s="8" customFormat="1" x14ac:dyDescent="0.25">
      <c r="A122" s="113"/>
      <c r="B122" s="114">
        <v>88</v>
      </c>
      <c r="C122" s="114"/>
      <c r="D122" s="35"/>
      <c r="E122" s="162"/>
      <c r="F122" s="35"/>
      <c r="G122" s="35"/>
      <c r="H122" s="110">
        <f t="shared" si="14"/>
        <v>0</v>
      </c>
      <c r="I122" s="163"/>
      <c r="J122" s="35"/>
      <c r="K122" s="35"/>
      <c r="L122" s="115">
        <f t="shared" si="15"/>
        <v>0</v>
      </c>
      <c r="M122" s="35"/>
      <c r="N122" s="35"/>
      <c r="O122" s="115">
        <f t="shared" si="20"/>
        <v>0</v>
      </c>
      <c r="P122" s="35"/>
      <c r="Q122" s="35" t="str">
        <f t="shared" si="21"/>
        <v/>
      </c>
      <c r="R122" s="35"/>
      <c r="S122" s="35"/>
      <c r="T122" s="35"/>
      <c r="U122" s="111" t="str">
        <f t="shared" si="16"/>
        <v/>
      </c>
      <c r="V122" s="111" t="str">
        <f t="shared" si="13"/>
        <v/>
      </c>
      <c r="W122" s="111" t="str">
        <f t="shared" si="17"/>
        <v/>
      </c>
      <c r="X122" s="111" t="str">
        <f t="shared" si="18"/>
        <v/>
      </c>
      <c r="Y122" s="112" t="str">
        <f t="shared" si="19"/>
        <v/>
      </c>
    </row>
    <row r="123" spans="1:25" s="8" customFormat="1" x14ac:dyDescent="0.25">
      <c r="A123" s="113"/>
      <c r="B123" s="114">
        <v>89</v>
      </c>
      <c r="C123" s="114"/>
      <c r="D123" s="35"/>
      <c r="E123" s="162"/>
      <c r="F123" s="35"/>
      <c r="G123" s="35"/>
      <c r="H123" s="110">
        <f t="shared" si="14"/>
        <v>0</v>
      </c>
      <c r="I123" s="163"/>
      <c r="J123" s="35"/>
      <c r="K123" s="35"/>
      <c r="L123" s="115">
        <f t="shared" si="15"/>
        <v>0</v>
      </c>
      <c r="M123" s="35"/>
      <c r="N123" s="35"/>
      <c r="O123" s="115">
        <f t="shared" si="20"/>
        <v>0</v>
      </c>
      <c r="P123" s="35"/>
      <c r="Q123" s="35" t="str">
        <f t="shared" si="21"/>
        <v/>
      </c>
      <c r="R123" s="35"/>
      <c r="S123" s="35"/>
      <c r="T123" s="35"/>
      <c r="U123" s="111" t="str">
        <f t="shared" si="16"/>
        <v/>
      </c>
      <c r="V123" s="111" t="str">
        <f t="shared" si="13"/>
        <v/>
      </c>
      <c r="W123" s="111" t="str">
        <f t="shared" si="17"/>
        <v/>
      </c>
      <c r="X123" s="111" t="str">
        <f t="shared" si="18"/>
        <v/>
      </c>
      <c r="Y123" s="112" t="str">
        <f t="shared" si="19"/>
        <v/>
      </c>
    </row>
    <row r="124" spans="1:25" s="8" customFormat="1" x14ac:dyDescent="0.25">
      <c r="A124" s="113"/>
      <c r="B124" s="114">
        <v>90</v>
      </c>
      <c r="C124" s="114"/>
      <c r="D124" s="35"/>
      <c r="E124" s="162"/>
      <c r="F124" s="35"/>
      <c r="G124" s="35"/>
      <c r="H124" s="110">
        <f t="shared" si="14"/>
        <v>0</v>
      </c>
      <c r="I124" s="163"/>
      <c r="J124" s="35"/>
      <c r="K124" s="35"/>
      <c r="L124" s="115">
        <f t="shared" si="15"/>
        <v>0</v>
      </c>
      <c r="M124" s="35"/>
      <c r="N124" s="35"/>
      <c r="O124" s="115">
        <f t="shared" si="20"/>
        <v>0</v>
      </c>
      <c r="P124" s="35"/>
      <c r="Q124" s="35" t="str">
        <f t="shared" si="21"/>
        <v/>
      </c>
      <c r="R124" s="35"/>
      <c r="S124" s="35"/>
      <c r="T124" s="35"/>
      <c r="U124" s="111" t="str">
        <f t="shared" si="16"/>
        <v/>
      </c>
      <c r="V124" s="111" t="str">
        <f t="shared" si="13"/>
        <v/>
      </c>
      <c r="W124" s="111" t="str">
        <f t="shared" si="17"/>
        <v/>
      </c>
      <c r="X124" s="111" t="str">
        <f t="shared" si="18"/>
        <v/>
      </c>
      <c r="Y124" s="112" t="str">
        <f t="shared" si="19"/>
        <v/>
      </c>
    </row>
    <row r="125" spans="1:25" s="8" customFormat="1" x14ac:dyDescent="0.25">
      <c r="A125" s="113"/>
      <c r="B125" s="114">
        <v>91</v>
      </c>
      <c r="C125" s="114"/>
      <c r="D125" s="35"/>
      <c r="E125" s="162"/>
      <c r="F125" s="35"/>
      <c r="G125" s="35"/>
      <c r="H125" s="110">
        <f t="shared" si="14"/>
        <v>0</v>
      </c>
      <c r="I125" s="163"/>
      <c r="J125" s="35"/>
      <c r="K125" s="35"/>
      <c r="L125" s="115">
        <f t="shared" si="15"/>
        <v>0</v>
      </c>
      <c r="M125" s="35"/>
      <c r="N125" s="35"/>
      <c r="O125" s="115">
        <f t="shared" si="20"/>
        <v>0</v>
      </c>
      <c r="P125" s="35"/>
      <c r="Q125" s="35" t="str">
        <f t="shared" si="21"/>
        <v/>
      </c>
      <c r="R125" s="35"/>
      <c r="S125" s="35"/>
      <c r="T125" s="35"/>
      <c r="U125" s="111" t="str">
        <f t="shared" si="16"/>
        <v/>
      </c>
      <c r="V125" s="111" t="str">
        <f t="shared" si="13"/>
        <v/>
      </c>
      <c r="W125" s="111" t="str">
        <f t="shared" si="17"/>
        <v/>
      </c>
      <c r="X125" s="111" t="str">
        <f t="shared" si="18"/>
        <v/>
      </c>
      <c r="Y125" s="112" t="str">
        <f t="shared" si="19"/>
        <v/>
      </c>
    </row>
    <row r="126" spans="1:25" s="8" customFormat="1" x14ac:dyDescent="0.25">
      <c r="A126" s="113"/>
      <c r="B126" s="114">
        <v>92</v>
      </c>
      <c r="C126" s="114"/>
      <c r="D126" s="35"/>
      <c r="E126" s="162"/>
      <c r="F126" s="35"/>
      <c r="G126" s="35"/>
      <c r="H126" s="110">
        <f t="shared" si="14"/>
        <v>0</v>
      </c>
      <c r="I126" s="163"/>
      <c r="J126" s="35"/>
      <c r="K126" s="35"/>
      <c r="L126" s="115">
        <f t="shared" si="15"/>
        <v>0</v>
      </c>
      <c r="M126" s="35"/>
      <c r="N126" s="35"/>
      <c r="O126" s="115">
        <f t="shared" si="20"/>
        <v>0</v>
      </c>
      <c r="P126" s="35"/>
      <c r="Q126" s="35" t="str">
        <f t="shared" si="21"/>
        <v/>
      </c>
      <c r="R126" s="35"/>
      <c r="S126" s="35"/>
      <c r="T126" s="35"/>
      <c r="U126" s="111" t="str">
        <f t="shared" si="16"/>
        <v/>
      </c>
      <c r="V126" s="111" t="str">
        <f t="shared" si="13"/>
        <v/>
      </c>
      <c r="W126" s="111" t="str">
        <f t="shared" si="17"/>
        <v/>
      </c>
      <c r="X126" s="111" t="str">
        <f t="shared" si="18"/>
        <v/>
      </c>
      <c r="Y126" s="112" t="str">
        <f t="shared" si="19"/>
        <v/>
      </c>
    </row>
    <row r="127" spans="1:25" s="8" customFormat="1" x14ac:dyDescent="0.25">
      <c r="A127" s="113"/>
      <c r="B127" s="114">
        <v>93</v>
      </c>
      <c r="C127" s="114"/>
      <c r="D127" s="35"/>
      <c r="E127" s="162"/>
      <c r="F127" s="35"/>
      <c r="G127" s="35"/>
      <c r="H127" s="110">
        <f t="shared" si="14"/>
        <v>0</v>
      </c>
      <c r="I127" s="163"/>
      <c r="J127" s="35"/>
      <c r="K127" s="35"/>
      <c r="L127" s="115">
        <f t="shared" si="15"/>
        <v>0</v>
      </c>
      <c r="M127" s="35"/>
      <c r="N127" s="35"/>
      <c r="O127" s="115">
        <f t="shared" si="20"/>
        <v>0</v>
      </c>
      <c r="P127" s="35"/>
      <c r="Q127" s="35" t="str">
        <f t="shared" si="21"/>
        <v/>
      </c>
      <c r="R127" s="35"/>
      <c r="S127" s="35"/>
      <c r="T127" s="35"/>
      <c r="U127" s="111" t="str">
        <f t="shared" si="16"/>
        <v/>
      </c>
      <c r="V127" s="111" t="str">
        <f t="shared" si="13"/>
        <v/>
      </c>
      <c r="W127" s="111" t="str">
        <f t="shared" si="17"/>
        <v/>
      </c>
      <c r="X127" s="111" t="str">
        <f t="shared" si="18"/>
        <v/>
      </c>
      <c r="Y127" s="112" t="str">
        <f t="shared" si="19"/>
        <v/>
      </c>
    </row>
    <row r="128" spans="1:25" s="8" customFormat="1" x14ac:dyDescent="0.25">
      <c r="A128" s="113"/>
      <c r="B128" s="114">
        <v>94</v>
      </c>
      <c r="C128" s="114"/>
      <c r="D128" s="35"/>
      <c r="E128" s="162"/>
      <c r="F128" s="35"/>
      <c r="G128" s="35"/>
      <c r="H128" s="110">
        <f t="shared" si="14"/>
        <v>0</v>
      </c>
      <c r="I128" s="163"/>
      <c r="J128" s="35"/>
      <c r="K128" s="35"/>
      <c r="L128" s="115">
        <f t="shared" si="15"/>
        <v>0</v>
      </c>
      <c r="M128" s="35"/>
      <c r="N128" s="35"/>
      <c r="O128" s="115">
        <f t="shared" si="20"/>
        <v>0</v>
      </c>
      <c r="P128" s="35"/>
      <c r="Q128" s="35" t="str">
        <f t="shared" si="21"/>
        <v/>
      </c>
      <c r="R128" s="35"/>
      <c r="S128" s="35"/>
      <c r="T128" s="35"/>
      <c r="U128" s="111" t="str">
        <f t="shared" si="16"/>
        <v/>
      </c>
      <c r="V128" s="111" t="str">
        <f t="shared" si="13"/>
        <v/>
      </c>
      <c r="W128" s="111" t="str">
        <f t="shared" si="17"/>
        <v/>
      </c>
      <c r="X128" s="111" t="str">
        <f t="shared" si="18"/>
        <v/>
      </c>
      <c r="Y128" s="112" t="str">
        <f t="shared" si="19"/>
        <v/>
      </c>
    </row>
    <row r="129" spans="1:31" s="8" customFormat="1" x14ac:dyDescent="0.25">
      <c r="A129" s="113"/>
      <c r="B129" s="114">
        <v>95</v>
      </c>
      <c r="C129" s="114"/>
      <c r="D129" s="35"/>
      <c r="E129" s="162"/>
      <c r="F129" s="35"/>
      <c r="G129" s="35"/>
      <c r="H129" s="110">
        <f t="shared" si="14"/>
        <v>0</v>
      </c>
      <c r="I129" s="163"/>
      <c r="J129" s="35"/>
      <c r="K129" s="35"/>
      <c r="L129" s="115">
        <f t="shared" si="15"/>
        <v>0</v>
      </c>
      <c r="M129" s="35"/>
      <c r="N129" s="35"/>
      <c r="O129" s="115">
        <f t="shared" si="20"/>
        <v>0</v>
      </c>
      <c r="P129" s="35"/>
      <c r="Q129" s="35" t="str">
        <f t="shared" si="21"/>
        <v/>
      </c>
      <c r="R129" s="35"/>
      <c r="S129" s="35"/>
      <c r="T129" s="35"/>
      <c r="U129" s="111" t="str">
        <f t="shared" si="16"/>
        <v/>
      </c>
      <c r="V129" s="111" t="str">
        <f t="shared" si="13"/>
        <v/>
      </c>
      <c r="W129" s="111" t="str">
        <f t="shared" si="17"/>
        <v/>
      </c>
      <c r="X129" s="111" t="str">
        <f t="shared" si="18"/>
        <v/>
      </c>
      <c r="Y129" s="112" t="str">
        <f t="shared" si="19"/>
        <v/>
      </c>
      <c r="AD129" s="1"/>
      <c r="AE129" s="1"/>
    </row>
    <row r="130" spans="1:31" s="8" customFormat="1" x14ac:dyDescent="0.25">
      <c r="A130" s="113"/>
      <c r="B130" s="114">
        <v>96</v>
      </c>
      <c r="C130" s="114"/>
      <c r="D130" s="35"/>
      <c r="E130" s="162"/>
      <c r="F130" s="35"/>
      <c r="G130" s="35"/>
      <c r="H130" s="110">
        <f t="shared" si="14"/>
        <v>0</v>
      </c>
      <c r="I130" s="163"/>
      <c r="J130" s="35"/>
      <c r="K130" s="35"/>
      <c r="L130" s="115">
        <f t="shared" si="15"/>
        <v>0</v>
      </c>
      <c r="M130" s="35"/>
      <c r="N130" s="35"/>
      <c r="O130" s="115">
        <f t="shared" si="20"/>
        <v>0</v>
      </c>
      <c r="P130" s="35"/>
      <c r="Q130" s="35" t="str">
        <f t="shared" si="21"/>
        <v/>
      </c>
      <c r="R130" s="35"/>
      <c r="S130" s="35"/>
      <c r="T130" s="35"/>
      <c r="U130" s="111" t="str">
        <f t="shared" si="16"/>
        <v/>
      </c>
      <c r="V130" s="111" t="str">
        <f t="shared" si="13"/>
        <v/>
      </c>
      <c r="W130" s="111" t="str">
        <f t="shared" si="17"/>
        <v/>
      </c>
      <c r="X130" s="111" t="str">
        <f t="shared" si="18"/>
        <v/>
      </c>
      <c r="Y130" s="112" t="str">
        <f t="shared" si="19"/>
        <v/>
      </c>
      <c r="AD130" s="1"/>
      <c r="AE130" s="1"/>
    </row>
    <row r="131" spans="1:31" s="8" customFormat="1" x14ac:dyDescent="0.25">
      <c r="A131" s="113"/>
      <c r="B131" s="114">
        <v>97</v>
      </c>
      <c r="C131" s="114"/>
      <c r="D131" s="35"/>
      <c r="E131" s="162"/>
      <c r="F131" s="35"/>
      <c r="G131" s="35"/>
      <c r="H131" s="110">
        <f t="shared" si="14"/>
        <v>0</v>
      </c>
      <c r="I131" s="163"/>
      <c r="J131" s="35"/>
      <c r="K131" s="35"/>
      <c r="L131" s="115">
        <f t="shared" si="15"/>
        <v>0</v>
      </c>
      <c r="M131" s="35"/>
      <c r="N131" s="35"/>
      <c r="O131" s="115">
        <f t="shared" si="20"/>
        <v>0</v>
      </c>
      <c r="P131" s="35"/>
      <c r="Q131" s="35" t="str">
        <f t="shared" si="21"/>
        <v/>
      </c>
      <c r="R131" s="35"/>
      <c r="S131" s="35"/>
      <c r="T131" s="35"/>
      <c r="U131" s="111" t="str">
        <f t="shared" si="16"/>
        <v/>
      </c>
      <c r="V131" s="111" t="str">
        <f t="shared" si="13"/>
        <v/>
      </c>
      <c r="W131" s="111" t="str">
        <f t="shared" si="17"/>
        <v/>
      </c>
      <c r="X131" s="111" t="str">
        <f t="shared" si="18"/>
        <v/>
      </c>
      <c r="Y131" s="112" t="str">
        <f t="shared" si="19"/>
        <v/>
      </c>
      <c r="AD131" s="1"/>
      <c r="AE131" s="1"/>
    </row>
    <row r="132" spans="1:31" s="8" customFormat="1" x14ac:dyDescent="0.25">
      <c r="A132" s="113"/>
      <c r="B132" s="114">
        <v>98</v>
      </c>
      <c r="C132" s="114"/>
      <c r="D132" s="35"/>
      <c r="E132" s="162"/>
      <c r="F132" s="35"/>
      <c r="G132" s="35"/>
      <c r="H132" s="110">
        <f t="shared" si="14"/>
        <v>0</v>
      </c>
      <c r="I132" s="163"/>
      <c r="J132" s="35"/>
      <c r="K132" s="35"/>
      <c r="L132" s="115">
        <f t="shared" si="15"/>
        <v>0</v>
      </c>
      <c r="M132" s="35"/>
      <c r="N132" s="35"/>
      <c r="O132" s="115">
        <f t="shared" si="20"/>
        <v>0</v>
      </c>
      <c r="P132" s="35"/>
      <c r="Q132" s="35" t="str">
        <f t="shared" si="21"/>
        <v/>
      </c>
      <c r="R132" s="35"/>
      <c r="S132" s="35"/>
      <c r="T132" s="35"/>
      <c r="U132" s="111" t="str">
        <f t="shared" si="16"/>
        <v/>
      </c>
      <c r="V132" s="111" t="str">
        <f t="shared" si="13"/>
        <v/>
      </c>
      <c r="W132" s="111" t="str">
        <f t="shared" si="17"/>
        <v/>
      </c>
      <c r="X132" s="111" t="str">
        <f t="shared" si="18"/>
        <v/>
      </c>
      <c r="Y132" s="112" t="str">
        <f t="shared" si="19"/>
        <v/>
      </c>
      <c r="AD132" s="1"/>
      <c r="AE132" s="1"/>
    </row>
    <row r="133" spans="1:31" s="8" customFormat="1" x14ac:dyDescent="0.25">
      <c r="A133" s="113"/>
      <c r="B133" s="114">
        <v>99</v>
      </c>
      <c r="C133" s="114"/>
      <c r="D133" s="35"/>
      <c r="E133" s="162"/>
      <c r="F133" s="35"/>
      <c r="G133" s="35"/>
      <c r="H133" s="110">
        <f t="shared" si="14"/>
        <v>0</v>
      </c>
      <c r="I133" s="163"/>
      <c r="J133" s="35"/>
      <c r="K133" s="35"/>
      <c r="L133" s="115">
        <f t="shared" si="15"/>
        <v>0</v>
      </c>
      <c r="M133" s="35"/>
      <c r="N133" s="35"/>
      <c r="O133" s="115">
        <f t="shared" si="20"/>
        <v>0</v>
      </c>
      <c r="P133" s="35"/>
      <c r="Q133" s="35" t="str">
        <f t="shared" si="21"/>
        <v/>
      </c>
      <c r="R133" s="35"/>
      <c r="S133" s="35"/>
      <c r="T133" s="35"/>
      <c r="U133" s="111" t="str">
        <f t="shared" si="16"/>
        <v/>
      </c>
      <c r="V133" s="111" t="str">
        <f t="shared" si="13"/>
        <v/>
      </c>
      <c r="W133" s="111" t="str">
        <f t="shared" si="17"/>
        <v/>
      </c>
      <c r="X133" s="111" t="str">
        <f t="shared" si="18"/>
        <v/>
      </c>
      <c r="Y133" s="112" t="str">
        <f t="shared" si="19"/>
        <v/>
      </c>
      <c r="AD133" s="1"/>
      <c r="AE133" s="1"/>
    </row>
    <row r="134" spans="1:31" s="166" customFormat="1" x14ac:dyDescent="0.25">
      <c r="A134" s="116"/>
      <c r="B134" s="117">
        <v>100</v>
      </c>
      <c r="C134" s="117"/>
      <c r="D134" s="118"/>
      <c r="E134" s="169"/>
      <c r="F134" s="118"/>
      <c r="G134" s="118"/>
      <c r="H134" s="164">
        <f t="shared" si="14"/>
        <v>0</v>
      </c>
      <c r="I134" s="168"/>
      <c r="J134" s="35"/>
      <c r="K134" s="118"/>
      <c r="L134" s="119">
        <f t="shared" si="15"/>
        <v>0</v>
      </c>
      <c r="M134" s="118"/>
      <c r="N134" s="118"/>
      <c r="O134" s="119">
        <f t="shared" si="20"/>
        <v>0</v>
      </c>
      <c r="P134" s="118"/>
      <c r="Q134" s="35" t="str">
        <f t="shared" si="21"/>
        <v/>
      </c>
      <c r="R134" s="118"/>
      <c r="S134" s="118"/>
      <c r="T134" s="118"/>
      <c r="U134" s="120" t="str">
        <f t="shared" si="16"/>
        <v/>
      </c>
      <c r="V134" s="120" t="str">
        <f t="shared" si="13"/>
        <v/>
      </c>
      <c r="W134" s="120" t="str">
        <f t="shared" si="17"/>
        <v/>
      </c>
      <c r="X134" s="120" t="str">
        <f t="shared" si="18"/>
        <v/>
      </c>
      <c r="Y134" s="121" t="str">
        <f t="shared" si="19"/>
        <v/>
      </c>
      <c r="AA134" s="8"/>
      <c r="AB134" s="8"/>
      <c r="AD134" s="86"/>
      <c r="AE134" s="86"/>
    </row>
    <row r="135" spans="1:31" x14ac:dyDescent="0.25">
      <c r="AA135" s="166"/>
      <c r="AB135" s="166"/>
    </row>
  </sheetData>
  <sortState xmlns:xlrd2="http://schemas.microsoft.com/office/spreadsheetml/2017/richdata2" ref="J4:J32">
    <sortCondition ref="J4"/>
  </sortState>
  <mergeCells count="1">
    <mergeCell ref="AA3:AB3"/>
  </mergeCells>
  <dataValidations count="13">
    <dataValidation type="list" allowBlank="1" showInputMessage="1" showErrorMessage="1" sqref="I34:I134" xr:uid="{00000000-0002-0000-0200-000000000000}">
      <formula1>$I$4:$I$5</formula1>
    </dataValidation>
    <dataValidation type="list" allowBlank="1" showInputMessage="1" showErrorMessage="1" sqref="P34:P134" xr:uid="{00000000-0002-0000-0200-000002000000}">
      <formula1>$P$4:$P$7</formula1>
    </dataValidation>
    <dataValidation type="list" allowBlank="1" showInputMessage="1" showErrorMessage="1" sqref="Q34:Q134" xr:uid="{00000000-0002-0000-0200-000003000000}">
      <formula1>$Q$4:$Q$6</formula1>
    </dataValidation>
    <dataValidation type="list" allowBlank="1" showInputMessage="1" showErrorMessage="1" sqref="R34" xr:uid="{00000000-0002-0000-0200-000004000000}">
      <formula1>$R$4:$R$8</formula1>
    </dataValidation>
    <dataValidation type="decimal" allowBlank="1" showInputMessage="1" showErrorMessage="1" sqref="F86:F134 F34:F37 F64:F76" xr:uid="{00000000-0002-0000-0200-000005000000}">
      <formula1>0</formula1>
      <formula2>50</formula2>
    </dataValidation>
    <dataValidation type="decimal" allowBlank="1" showInputMessage="1" showErrorMessage="1" sqref="N35" xr:uid="{553B00B2-38AE-4FE0-8042-949CECC8E8BC}">
      <formula1>0</formula1>
      <formula2>180</formula2>
    </dataValidation>
    <dataValidation type="list" allowBlank="1" showInputMessage="1" showErrorMessage="1" sqref="J34" xr:uid="{00000000-0002-0000-0200-000001000000}">
      <formula1>$J$5:$J$16</formula1>
    </dataValidation>
    <dataValidation type="list" allowBlank="1" showInputMessage="1" showErrorMessage="1" sqref="R35:R134" xr:uid="{D966E477-0384-4142-89E9-21A5A2664DCF}">
      <formula1>$R$4:$R$14</formula1>
    </dataValidation>
    <dataValidation type="decimal" allowBlank="1" showInputMessage="1" showErrorMessage="1" sqref="F77:F85" xr:uid="{524C4EDF-2F63-4828-B2E9-BEBC458217B3}">
      <formula1>0</formula1>
      <formula2>100</formula2>
    </dataValidation>
    <dataValidation type="list" allowBlank="1" showInputMessage="1" showErrorMessage="1" sqref="S34" xr:uid="{75717898-00FF-452F-9AE5-BACA6F9D6E18}">
      <formula1>$S$4:$S$16</formula1>
    </dataValidation>
    <dataValidation type="list" allowBlank="1" showInputMessage="1" showErrorMessage="1" sqref="S35:S134" xr:uid="{6FBD7C38-CD8D-4FE5-8207-64CC2CF7CF6D}">
      <formula1>$S$4:$S$32</formula1>
    </dataValidation>
    <dataValidation type="list" allowBlank="1" showInputMessage="1" showErrorMessage="1" sqref="E35:E134" xr:uid="{3BE93796-CB3B-49DD-A163-07AD9B873C69}">
      <formula1>$E$4:$E$32</formula1>
    </dataValidation>
    <dataValidation type="list" allowBlank="1" showInputMessage="1" showErrorMessage="1" sqref="J35:J134" xr:uid="{360C78F1-CC43-4372-975E-E3A2B4CE928A}">
      <formula1>$J$4:$J$33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103"/>
  <sheetViews>
    <sheetView zoomScale="90" zoomScaleNormal="90" workbookViewId="0">
      <selection activeCell="J6" sqref="J6"/>
    </sheetView>
  </sheetViews>
  <sheetFormatPr defaultColWidth="9.140625" defaultRowHeight="15" x14ac:dyDescent="0.25"/>
  <cols>
    <col min="1" max="1" width="6.5703125" style="1" customWidth="1"/>
    <col min="2" max="3" width="9.140625" style="1"/>
    <col min="4" max="4" width="9.140625" style="4"/>
    <col min="5" max="16384" width="9.140625" style="1"/>
  </cols>
  <sheetData>
    <row r="1" spans="1:5" ht="21" x14ac:dyDescent="0.35">
      <c r="A1" s="15" t="s">
        <v>0</v>
      </c>
      <c r="B1" s="3"/>
      <c r="C1" s="3"/>
      <c r="D1" s="18"/>
      <c r="E1" s="3"/>
    </row>
    <row r="2" spans="1:5" x14ac:dyDescent="0.25">
      <c r="A2" s="3" t="s">
        <v>74</v>
      </c>
      <c r="B2" s="3"/>
      <c r="C2" s="3"/>
      <c r="D2" s="18"/>
      <c r="E2" s="80"/>
    </row>
    <row r="3" spans="1:5" ht="30" x14ac:dyDescent="0.25">
      <c r="A3" s="19" t="s">
        <v>75</v>
      </c>
      <c r="B3" s="19" t="s">
        <v>76</v>
      </c>
      <c r="C3" s="19" t="s">
        <v>77</v>
      </c>
      <c r="D3" s="20" t="s">
        <v>79</v>
      </c>
      <c r="E3" s="122" t="s">
        <v>78</v>
      </c>
    </row>
    <row r="4" spans="1:5" x14ac:dyDescent="0.25">
      <c r="A4" s="1">
        <v>1</v>
      </c>
      <c r="E4" s="21">
        <f>B4*(TAN(RADIANS(C4))+D4)</f>
        <v>0</v>
      </c>
    </row>
    <row r="5" spans="1:5" x14ac:dyDescent="0.25">
      <c r="A5" s="1">
        <v>2</v>
      </c>
      <c r="E5" s="21">
        <f t="shared" ref="E5:E68" si="0">B5*(TAN(RADIANS(C5))+D5)</f>
        <v>0</v>
      </c>
    </row>
    <row r="6" spans="1:5" x14ac:dyDescent="0.25">
      <c r="A6" s="1">
        <v>3</v>
      </c>
      <c r="E6" s="21">
        <f t="shared" si="0"/>
        <v>0</v>
      </c>
    </row>
    <row r="7" spans="1:5" x14ac:dyDescent="0.25">
      <c r="A7" s="1">
        <v>4</v>
      </c>
      <c r="E7" s="21">
        <f t="shared" si="0"/>
        <v>0</v>
      </c>
    </row>
    <row r="8" spans="1:5" x14ac:dyDescent="0.25">
      <c r="A8" s="1">
        <v>5</v>
      </c>
      <c r="E8" s="21">
        <f t="shared" si="0"/>
        <v>0</v>
      </c>
    </row>
    <row r="9" spans="1:5" x14ac:dyDescent="0.25">
      <c r="A9" s="1">
        <v>6</v>
      </c>
      <c r="E9" s="21">
        <f t="shared" si="0"/>
        <v>0</v>
      </c>
    </row>
    <row r="10" spans="1:5" x14ac:dyDescent="0.25">
      <c r="A10" s="1">
        <v>7</v>
      </c>
      <c r="E10" s="21">
        <f t="shared" si="0"/>
        <v>0</v>
      </c>
    </row>
    <row r="11" spans="1:5" x14ac:dyDescent="0.25">
      <c r="A11" s="1">
        <v>8</v>
      </c>
      <c r="E11" s="21">
        <f t="shared" si="0"/>
        <v>0</v>
      </c>
    </row>
    <row r="12" spans="1:5" x14ac:dyDescent="0.25">
      <c r="A12" s="1">
        <v>9</v>
      </c>
      <c r="E12" s="21">
        <f t="shared" si="0"/>
        <v>0</v>
      </c>
    </row>
    <row r="13" spans="1:5" x14ac:dyDescent="0.25">
      <c r="A13" s="1">
        <v>10</v>
      </c>
      <c r="E13" s="21">
        <f t="shared" si="0"/>
        <v>0</v>
      </c>
    </row>
    <row r="14" spans="1:5" x14ac:dyDescent="0.25">
      <c r="A14" s="1">
        <v>11</v>
      </c>
      <c r="E14" s="21">
        <f t="shared" si="0"/>
        <v>0</v>
      </c>
    </row>
    <row r="15" spans="1:5" x14ac:dyDescent="0.25">
      <c r="A15" s="1">
        <v>12</v>
      </c>
      <c r="E15" s="21">
        <f t="shared" si="0"/>
        <v>0</v>
      </c>
    </row>
    <row r="16" spans="1:5" x14ac:dyDescent="0.25">
      <c r="A16" s="1">
        <v>13</v>
      </c>
      <c r="E16" s="21">
        <f t="shared" si="0"/>
        <v>0</v>
      </c>
    </row>
    <row r="17" spans="1:5" x14ac:dyDescent="0.25">
      <c r="A17" s="1">
        <v>14</v>
      </c>
      <c r="E17" s="21">
        <f t="shared" si="0"/>
        <v>0</v>
      </c>
    </row>
    <row r="18" spans="1:5" x14ac:dyDescent="0.25">
      <c r="A18" s="1">
        <v>15</v>
      </c>
      <c r="E18" s="21">
        <f t="shared" si="0"/>
        <v>0</v>
      </c>
    </row>
    <row r="19" spans="1:5" x14ac:dyDescent="0.25">
      <c r="A19" s="1">
        <v>16</v>
      </c>
      <c r="E19" s="21">
        <f t="shared" si="0"/>
        <v>0</v>
      </c>
    </row>
    <row r="20" spans="1:5" x14ac:dyDescent="0.25">
      <c r="A20" s="1">
        <v>17</v>
      </c>
      <c r="E20" s="21">
        <f t="shared" si="0"/>
        <v>0</v>
      </c>
    </row>
    <row r="21" spans="1:5" x14ac:dyDescent="0.25">
      <c r="A21" s="1">
        <v>18</v>
      </c>
      <c r="E21" s="21">
        <f t="shared" si="0"/>
        <v>0</v>
      </c>
    </row>
    <row r="22" spans="1:5" x14ac:dyDescent="0.25">
      <c r="A22" s="1">
        <v>19</v>
      </c>
      <c r="E22" s="21">
        <f t="shared" si="0"/>
        <v>0</v>
      </c>
    </row>
    <row r="23" spans="1:5" x14ac:dyDescent="0.25">
      <c r="A23" s="1">
        <v>20</v>
      </c>
      <c r="E23" s="21">
        <f t="shared" si="0"/>
        <v>0</v>
      </c>
    </row>
    <row r="24" spans="1:5" x14ac:dyDescent="0.25">
      <c r="A24" s="1">
        <v>21</v>
      </c>
      <c r="E24" s="21">
        <f t="shared" si="0"/>
        <v>0</v>
      </c>
    </row>
    <row r="25" spans="1:5" x14ac:dyDescent="0.25">
      <c r="A25" s="1">
        <v>22</v>
      </c>
      <c r="E25" s="21">
        <f t="shared" si="0"/>
        <v>0</v>
      </c>
    </row>
    <row r="26" spans="1:5" x14ac:dyDescent="0.25">
      <c r="A26" s="1">
        <v>23</v>
      </c>
      <c r="E26" s="21">
        <f t="shared" si="0"/>
        <v>0</v>
      </c>
    </row>
    <row r="27" spans="1:5" x14ac:dyDescent="0.25">
      <c r="A27" s="1">
        <v>24</v>
      </c>
      <c r="E27" s="21">
        <f t="shared" si="0"/>
        <v>0</v>
      </c>
    </row>
    <row r="28" spans="1:5" x14ac:dyDescent="0.25">
      <c r="A28" s="1">
        <v>25</v>
      </c>
      <c r="E28" s="21">
        <f t="shared" si="0"/>
        <v>0</v>
      </c>
    </row>
    <row r="29" spans="1:5" x14ac:dyDescent="0.25">
      <c r="A29" s="1">
        <v>26</v>
      </c>
      <c r="E29" s="21">
        <f t="shared" si="0"/>
        <v>0</v>
      </c>
    </row>
    <row r="30" spans="1:5" x14ac:dyDescent="0.25">
      <c r="A30" s="1">
        <v>27</v>
      </c>
      <c r="E30" s="21">
        <f t="shared" si="0"/>
        <v>0</v>
      </c>
    </row>
    <row r="31" spans="1:5" x14ac:dyDescent="0.25">
      <c r="A31" s="1">
        <v>28</v>
      </c>
      <c r="E31" s="21">
        <f t="shared" si="0"/>
        <v>0</v>
      </c>
    </row>
    <row r="32" spans="1:5" x14ac:dyDescent="0.25">
      <c r="A32" s="1">
        <v>29</v>
      </c>
      <c r="E32" s="21">
        <f t="shared" si="0"/>
        <v>0</v>
      </c>
    </row>
    <row r="33" spans="1:5" x14ac:dyDescent="0.25">
      <c r="A33" s="1">
        <v>30</v>
      </c>
      <c r="E33" s="21">
        <f t="shared" si="0"/>
        <v>0</v>
      </c>
    </row>
    <row r="34" spans="1:5" x14ac:dyDescent="0.25">
      <c r="A34" s="1">
        <v>31</v>
      </c>
      <c r="E34" s="21">
        <f t="shared" si="0"/>
        <v>0</v>
      </c>
    </row>
    <row r="35" spans="1:5" x14ac:dyDescent="0.25">
      <c r="A35" s="1">
        <v>32</v>
      </c>
      <c r="E35" s="21">
        <f t="shared" si="0"/>
        <v>0</v>
      </c>
    </row>
    <row r="36" spans="1:5" x14ac:dyDescent="0.25">
      <c r="A36" s="1">
        <v>33</v>
      </c>
      <c r="E36" s="21">
        <f t="shared" si="0"/>
        <v>0</v>
      </c>
    </row>
    <row r="37" spans="1:5" x14ac:dyDescent="0.25">
      <c r="A37" s="1">
        <v>34</v>
      </c>
      <c r="E37" s="21">
        <f t="shared" si="0"/>
        <v>0</v>
      </c>
    </row>
    <row r="38" spans="1:5" x14ac:dyDescent="0.25">
      <c r="A38" s="1">
        <v>35</v>
      </c>
      <c r="E38" s="21">
        <f t="shared" si="0"/>
        <v>0</v>
      </c>
    </row>
    <row r="39" spans="1:5" x14ac:dyDescent="0.25">
      <c r="A39" s="1">
        <v>36</v>
      </c>
      <c r="E39" s="21">
        <f t="shared" si="0"/>
        <v>0</v>
      </c>
    </row>
    <row r="40" spans="1:5" x14ac:dyDescent="0.25">
      <c r="A40" s="1">
        <v>37</v>
      </c>
      <c r="E40" s="21">
        <f t="shared" si="0"/>
        <v>0</v>
      </c>
    </row>
    <row r="41" spans="1:5" x14ac:dyDescent="0.25">
      <c r="A41" s="1">
        <v>38</v>
      </c>
      <c r="E41" s="21">
        <f t="shared" si="0"/>
        <v>0</v>
      </c>
    </row>
    <row r="42" spans="1:5" x14ac:dyDescent="0.25">
      <c r="A42" s="1">
        <v>39</v>
      </c>
      <c r="E42" s="21">
        <f t="shared" si="0"/>
        <v>0</v>
      </c>
    </row>
    <row r="43" spans="1:5" x14ac:dyDescent="0.25">
      <c r="A43" s="1">
        <v>40</v>
      </c>
      <c r="E43" s="21">
        <f t="shared" si="0"/>
        <v>0</v>
      </c>
    </row>
    <row r="44" spans="1:5" x14ac:dyDescent="0.25">
      <c r="A44" s="1">
        <v>41</v>
      </c>
      <c r="E44" s="21">
        <f t="shared" si="0"/>
        <v>0</v>
      </c>
    </row>
    <row r="45" spans="1:5" x14ac:dyDescent="0.25">
      <c r="A45" s="1">
        <v>42</v>
      </c>
      <c r="E45" s="21">
        <f t="shared" si="0"/>
        <v>0</v>
      </c>
    </row>
    <row r="46" spans="1:5" x14ac:dyDescent="0.25">
      <c r="A46" s="1">
        <v>43</v>
      </c>
      <c r="E46" s="21">
        <f t="shared" si="0"/>
        <v>0</v>
      </c>
    </row>
    <row r="47" spans="1:5" x14ac:dyDescent="0.25">
      <c r="A47" s="1">
        <v>44</v>
      </c>
      <c r="E47" s="21">
        <f t="shared" si="0"/>
        <v>0</v>
      </c>
    </row>
    <row r="48" spans="1:5" x14ac:dyDescent="0.25">
      <c r="A48" s="1">
        <v>45</v>
      </c>
      <c r="E48" s="21">
        <f t="shared" si="0"/>
        <v>0</v>
      </c>
    </row>
    <row r="49" spans="1:5" x14ac:dyDescent="0.25">
      <c r="A49" s="1">
        <v>46</v>
      </c>
      <c r="E49" s="21">
        <f t="shared" si="0"/>
        <v>0</v>
      </c>
    </row>
    <row r="50" spans="1:5" x14ac:dyDescent="0.25">
      <c r="A50" s="1">
        <v>47</v>
      </c>
      <c r="E50" s="21">
        <f t="shared" si="0"/>
        <v>0</v>
      </c>
    </row>
    <row r="51" spans="1:5" x14ac:dyDescent="0.25">
      <c r="A51" s="1">
        <v>48</v>
      </c>
      <c r="E51" s="21">
        <f t="shared" si="0"/>
        <v>0</v>
      </c>
    </row>
    <row r="52" spans="1:5" x14ac:dyDescent="0.25">
      <c r="A52" s="1">
        <v>49</v>
      </c>
      <c r="E52" s="21">
        <f t="shared" si="0"/>
        <v>0</v>
      </c>
    </row>
    <row r="53" spans="1:5" x14ac:dyDescent="0.25">
      <c r="A53" s="1">
        <v>50</v>
      </c>
      <c r="E53" s="21">
        <f t="shared" si="0"/>
        <v>0</v>
      </c>
    </row>
    <row r="54" spans="1:5" x14ac:dyDescent="0.25">
      <c r="A54" s="1">
        <v>51</v>
      </c>
      <c r="E54" s="21">
        <f t="shared" si="0"/>
        <v>0</v>
      </c>
    </row>
    <row r="55" spans="1:5" x14ac:dyDescent="0.25">
      <c r="A55" s="1">
        <v>52</v>
      </c>
      <c r="E55" s="21">
        <f t="shared" si="0"/>
        <v>0</v>
      </c>
    </row>
    <row r="56" spans="1:5" x14ac:dyDescent="0.25">
      <c r="A56" s="1">
        <v>53</v>
      </c>
      <c r="E56" s="21">
        <f t="shared" si="0"/>
        <v>0</v>
      </c>
    </row>
    <row r="57" spans="1:5" x14ac:dyDescent="0.25">
      <c r="A57" s="1">
        <v>54</v>
      </c>
      <c r="E57" s="21">
        <f t="shared" si="0"/>
        <v>0</v>
      </c>
    </row>
    <row r="58" spans="1:5" x14ac:dyDescent="0.25">
      <c r="A58" s="1">
        <v>55</v>
      </c>
      <c r="E58" s="21">
        <f t="shared" si="0"/>
        <v>0</v>
      </c>
    </row>
    <row r="59" spans="1:5" x14ac:dyDescent="0.25">
      <c r="A59" s="1">
        <v>56</v>
      </c>
      <c r="E59" s="21">
        <f t="shared" si="0"/>
        <v>0</v>
      </c>
    </row>
    <row r="60" spans="1:5" x14ac:dyDescent="0.25">
      <c r="A60" s="1">
        <v>57</v>
      </c>
      <c r="E60" s="21">
        <f t="shared" si="0"/>
        <v>0</v>
      </c>
    </row>
    <row r="61" spans="1:5" x14ac:dyDescent="0.25">
      <c r="A61" s="1">
        <v>58</v>
      </c>
      <c r="E61" s="21">
        <f t="shared" si="0"/>
        <v>0</v>
      </c>
    </row>
    <row r="62" spans="1:5" x14ac:dyDescent="0.25">
      <c r="A62" s="1">
        <v>59</v>
      </c>
      <c r="E62" s="21">
        <f t="shared" si="0"/>
        <v>0</v>
      </c>
    </row>
    <row r="63" spans="1:5" x14ac:dyDescent="0.25">
      <c r="A63" s="1">
        <v>60</v>
      </c>
      <c r="E63" s="21">
        <f t="shared" si="0"/>
        <v>0</v>
      </c>
    </row>
    <row r="64" spans="1:5" x14ac:dyDescent="0.25">
      <c r="A64" s="1">
        <v>61</v>
      </c>
      <c r="E64" s="21">
        <f t="shared" si="0"/>
        <v>0</v>
      </c>
    </row>
    <row r="65" spans="1:5" x14ac:dyDescent="0.25">
      <c r="A65" s="1">
        <v>62</v>
      </c>
      <c r="E65" s="21">
        <f t="shared" si="0"/>
        <v>0</v>
      </c>
    </row>
    <row r="66" spans="1:5" x14ac:dyDescent="0.25">
      <c r="A66" s="1">
        <v>63</v>
      </c>
      <c r="E66" s="21">
        <f t="shared" si="0"/>
        <v>0</v>
      </c>
    </row>
    <row r="67" spans="1:5" x14ac:dyDescent="0.25">
      <c r="A67" s="1">
        <v>64</v>
      </c>
      <c r="E67" s="21">
        <f t="shared" si="0"/>
        <v>0</v>
      </c>
    </row>
    <row r="68" spans="1:5" x14ac:dyDescent="0.25">
      <c r="A68" s="1">
        <v>65</v>
      </c>
      <c r="E68" s="21">
        <f t="shared" si="0"/>
        <v>0</v>
      </c>
    </row>
    <row r="69" spans="1:5" x14ac:dyDescent="0.25">
      <c r="A69" s="1">
        <v>66</v>
      </c>
      <c r="E69" s="21">
        <f t="shared" ref="E69:E103" si="1">B69*(TAN(RADIANS(C69))+D69)</f>
        <v>0</v>
      </c>
    </row>
    <row r="70" spans="1:5" x14ac:dyDescent="0.25">
      <c r="A70" s="1">
        <v>67</v>
      </c>
      <c r="E70" s="21">
        <f t="shared" si="1"/>
        <v>0</v>
      </c>
    </row>
    <row r="71" spans="1:5" x14ac:dyDescent="0.25">
      <c r="A71" s="1">
        <v>68</v>
      </c>
      <c r="E71" s="21">
        <f t="shared" si="1"/>
        <v>0</v>
      </c>
    </row>
    <row r="72" spans="1:5" x14ac:dyDescent="0.25">
      <c r="A72" s="1">
        <v>69</v>
      </c>
      <c r="E72" s="21">
        <f t="shared" si="1"/>
        <v>0</v>
      </c>
    </row>
    <row r="73" spans="1:5" x14ac:dyDescent="0.25">
      <c r="A73" s="1">
        <v>70</v>
      </c>
      <c r="E73" s="21">
        <f t="shared" si="1"/>
        <v>0</v>
      </c>
    </row>
    <row r="74" spans="1:5" x14ac:dyDescent="0.25">
      <c r="A74" s="1">
        <v>71</v>
      </c>
      <c r="E74" s="21">
        <f t="shared" si="1"/>
        <v>0</v>
      </c>
    </row>
    <row r="75" spans="1:5" x14ac:dyDescent="0.25">
      <c r="A75" s="1">
        <v>72</v>
      </c>
      <c r="E75" s="21">
        <f t="shared" si="1"/>
        <v>0</v>
      </c>
    </row>
    <row r="76" spans="1:5" x14ac:dyDescent="0.25">
      <c r="A76" s="1">
        <v>73</v>
      </c>
      <c r="E76" s="21">
        <f t="shared" si="1"/>
        <v>0</v>
      </c>
    </row>
    <row r="77" spans="1:5" x14ac:dyDescent="0.25">
      <c r="A77" s="1">
        <v>74</v>
      </c>
      <c r="E77" s="21">
        <f t="shared" si="1"/>
        <v>0</v>
      </c>
    </row>
    <row r="78" spans="1:5" x14ac:dyDescent="0.25">
      <c r="A78" s="1">
        <v>75</v>
      </c>
      <c r="E78" s="21">
        <f t="shared" si="1"/>
        <v>0</v>
      </c>
    </row>
    <row r="79" spans="1:5" x14ac:dyDescent="0.25">
      <c r="A79" s="1">
        <v>76</v>
      </c>
      <c r="E79" s="21">
        <f t="shared" si="1"/>
        <v>0</v>
      </c>
    </row>
    <row r="80" spans="1:5" x14ac:dyDescent="0.25">
      <c r="A80" s="1">
        <v>77</v>
      </c>
      <c r="E80" s="21">
        <f t="shared" si="1"/>
        <v>0</v>
      </c>
    </row>
    <row r="81" spans="1:5" x14ac:dyDescent="0.25">
      <c r="A81" s="1">
        <v>78</v>
      </c>
      <c r="E81" s="21">
        <f t="shared" si="1"/>
        <v>0</v>
      </c>
    </row>
    <row r="82" spans="1:5" x14ac:dyDescent="0.25">
      <c r="A82" s="1">
        <v>79</v>
      </c>
      <c r="E82" s="21">
        <f t="shared" si="1"/>
        <v>0</v>
      </c>
    </row>
    <row r="83" spans="1:5" x14ac:dyDescent="0.25">
      <c r="A83" s="1">
        <v>80</v>
      </c>
      <c r="E83" s="21">
        <f t="shared" si="1"/>
        <v>0</v>
      </c>
    </row>
    <row r="84" spans="1:5" x14ac:dyDescent="0.25">
      <c r="A84" s="1">
        <v>81</v>
      </c>
      <c r="E84" s="21">
        <f t="shared" si="1"/>
        <v>0</v>
      </c>
    </row>
    <row r="85" spans="1:5" x14ac:dyDescent="0.25">
      <c r="A85" s="1">
        <v>82</v>
      </c>
      <c r="E85" s="21">
        <f t="shared" si="1"/>
        <v>0</v>
      </c>
    </row>
    <row r="86" spans="1:5" x14ac:dyDescent="0.25">
      <c r="A86" s="1">
        <v>83</v>
      </c>
      <c r="E86" s="21">
        <f t="shared" si="1"/>
        <v>0</v>
      </c>
    </row>
    <row r="87" spans="1:5" x14ac:dyDescent="0.25">
      <c r="A87" s="1">
        <v>84</v>
      </c>
      <c r="E87" s="21">
        <f t="shared" si="1"/>
        <v>0</v>
      </c>
    </row>
    <row r="88" spans="1:5" x14ac:dyDescent="0.25">
      <c r="A88" s="1">
        <v>85</v>
      </c>
      <c r="E88" s="21">
        <f t="shared" si="1"/>
        <v>0</v>
      </c>
    </row>
    <row r="89" spans="1:5" x14ac:dyDescent="0.25">
      <c r="A89" s="1">
        <v>86</v>
      </c>
      <c r="E89" s="21">
        <f t="shared" si="1"/>
        <v>0</v>
      </c>
    </row>
    <row r="90" spans="1:5" x14ac:dyDescent="0.25">
      <c r="A90" s="1">
        <v>87</v>
      </c>
      <c r="E90" s="21">
        <f t="shared" si="1"/>
        <v>0</v>
      </c>
    </row>
    <row r="91" spans="1:5" x14ac:dyDescent="0.25">
      <c r="A91" s="1">
        <v>88</v>
      </c>
      <c r="E91" s="21">
        <f t="shared" si="1"/>
        <v>0</v>
      </c>
    </row>
    <row r="92" spans="1:5" x14ac:dyDescent="0.25">
      <c r="A92" s="1">
        <v>89</v>
      </c>
      <c r="E92" s="21">
        <f t="shared" si="1"/>
        <v>0</v>
      </c>
    </row>
    <row r="93" spans="1:5" x14ac:dyDescent="0.25">
      <c r="A93" s="1">
        <v>90</v>
      </c>
      <c r="E93" s="21">
        <f t="shared" si="1"/>
        <v>0</v>
      </c>
    </row>
    <row r="94" spans="1:5" x14ac:dyDescent="0.25">
      <c r="A94" s="1">
        <v>91</v>
      </c>
      <c r="E94" s="21">
        <f t="shared" si="1"/>
        <v>0</v>
      </c>
    </row>
    <row r="95" spans="1:5" x14ac:dyDescent="0.25">
      <c r="A95" s="1">
        <v>92</v>
      </c>
      <c r="E95" s="21">
        <f t="shared" si="1"/>
        <v>0</v>
      </c>
    </row>
    <row r="96" spans="1:5" x14ac:dyDescent="0.25">
      <c r="A96" s="1">
        <v>93</v>
      </c>
      <c r="E96" s="21">
        <f t="shared" si="1"/>
        <v>0</v>
      </c>
    </row>
    <row r="97" spans="1:5" x14ac:dyDescent="0.25">
      <c r="A97" s="1">
        <v>94</v>
      </c>
      <c r="E97" s="21">
        <f t="shared" si="1"/>
        <v>0</v>
      </c>
    </row>
    <row r="98" spans="1:5" x14ac:dyDescent="0.25">
      <c r="A98" s="1">
        <v>95</v>
      </c>
      <c r="E98" s="21">
        <f t="shared" si="1"/>
        <v>0</v>
      </c>
    </row>
    <row r="99" spans="1:5" x14ac:dyDescent="0.25">
      <c r="A99" s="1">
        <v>96</v>
      </c>
      <c r="E99" s="21">
        <f t="shared" si="1"/>
        <v>0</v>
      </c>
    </row>
    <row r="100" spans="1:5" x14ac:dyDescent="0.25">
      <c r="A100" s="1">
        <v>97</v>
      </c>
      <c r="E100" s="21">
        <f t="shared" si="1"/>
        <v>0</v>
      </c>
    </row>
    <row r="101" spans="1:5" x14ac:dyDescent="0.25">
      <c r="A101" s="1">
        <v>98</v>
      </c>
      <c r="E101" s="21">
        <f t="shared" si="1"/>
        <v>0</v>
      </c>
    </row>
    <row r="102" spans="1:5" x14ac:dyDescent="0.25">
      <c r="A102" s="1">
        <v>99</v>
      </c>
      <c r="E102" s="21">
        <f t="shared" si="1"/>
        <v>0</v>
      </c>
    </row>
    <row r="103" spans="1:5" x14ac:dyDescent="0.25">
      <c r="A103" s="22">
        <v>100</v>
      </c>
      <c r="B103" s="22"/>
      <c r="C103" s="22"/>
      <c r="D103" s="23"/>
      <c r="E103" s="21">
        <f t="shared" si="1"/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33"/>
  <sheetViews>
    <sheetView zoomScale="90" zoomScaleNormal="90" workbookViewId="0">
      <selection activeCell="C8" sqref="C8"/>
    </sheetView>
  </sheetViews>
  <sheetFormatPr defaultColWidth="9.140625" defaultRowHeight="15" x14ac:dyDescent="0.25"/>
  <cols>
    <col min="1" max="1" width="12.7109375" style="1" customWidth="1"/>
    <col min="2" max="6" width="9.140625" style="1"/>
    <col min="7" max="7" width="36.42578125" style="1" customWidth="1"/>
    <col min="8" max="16384" width="9.140625" style="1"/>
  </cols>
  <sheetData>
    <row r="1" spans="1:7" ht="21" x14ac:dyDescent="0.35">
      <c r="A1" s="76" t="s">
        <v>0</v>
      </c>
      <c r="B1" s="77"/>
      <c r="C1" s="77"/>
      <c r="D1" s="77"/>
      <c r="E1" s="77"/>
      <c r="F1" s="77"/>
      <c r="G1" s="78"/>
    </row>
    <row r="2" spans="1:7" x14ac:dyDescent="0.25">
      <c r="A2" s="79" t="s">
        <v>81</v>
      </c>
      <c r="B2" s="80"/>
      <c r="C2" s="80"/>
      <c r="D2" s="80"/>
      <c r="E2" s="80"/>
      <c r="F2" s="80"/>
      <c r="G2" s="81"/>
    </row>
    <row r="3" spans="1:7" s="8" customFormat="1" ht="30" x14ac:dyDescent="0.25">
      <c r="A3" s="88" t="s">
        <v>82</v>
      </c>
      <c r="B3" s="89" t="s">
        <v>83</v>
      </c>
      <c r="C3" s="95" t="s">
        <v>84</v>
      </c>
      <c r="D3" s="95" t="s">
        <v>85</v>
      </c>
      <c r="E3" s="95" t="s">
        <v>86</v>
      </c>
      <c r="F3" s="95" t="s">
        <v>87</v>
      </c>
      <c r="G3" s="96" t="s">
        <v>88</v>
      </c>
    </row>
    <row r="4" spans="1:7" x14ac:dyDescent="0.25">
      <c r="A4" s="82" t="s">
        <v>73</v>
      </c>
      <c r="B4" s="91">
        <v>0.59861111111111109</v>
      </c>
      <c r="C4" s="92">
        <v>0.5</v>
      </c>
      <c r="D4" s="92">
        <v>0.1</v>
      </c>
      <c r="E4" s="92">
        <v>0.4</v>
      </c>
      <c r="F4" s="93">
        <f>SUM(C4:E4)</f>
        <v>1</v>
      </c>
      <c r="G4" s="84"/>
    </row>
    <row r="5" spans="1:7" x14ac:dyDescent="0.25">
      <c r="A5" s="82"/>
      <c r="B5" s="36"/>
      <c r="C5" s="36"/>
      <c r="D5" s="36"/>
      <c r="E5" s="36"/>
      <c r="F5" s="93">
        <f t="shared" ref="F5:F33" si="0">SUM(C5:E5)</f>
        <v>0</v>
      </c>
      <c r="G5" s="84"/>
    </row>
    <row r="6" spans="1:7" x14ac:dyDescent="0.25">
      <c r="A6" s="82"/>
      <c r="B6" s="36"/>
      <c r="C6" s="36"/>
      <c r="D6" s="36"/>
      <c r="E6" s="36"/>
      <c r="F6" s="93">
        <f t="shared" si="0"/>
        <v>0</v>
      </c>
      <c r="G6" s="84"/>
    </row>
    <row r="7" spans="1:7" x14ac:dyDescent="0.25">
      <c r="A7" s="82"/>
      <c r="B7" s="36"/>
      <c r="C7" s="36"/>
      <c r="D7" s="36"/>
      <c r="E7" s="36"/>
      <c r="F7" s="93">
        <f t="shared" si="0"/>
        <v>0</v>
      </c>
      <c r="G7" s="84"/>
    </row>
    <row r="8" spans="1:7" x14ac:dyDescent="0.25">
      <c r="A8" s="82"/>
      <c r="B8" s="36"/>
      <c r="C8" s="36"/>
      <c r="D8" s="36"/>
      <c r="E8" s="36"/>
      <c r="F8" s="93">
        <f t="shared" si="0"/>
        <v>0</v>
      </c>
      <c r="G8" s="84"/>
    </row>
    <row r="9" spans="1:7" x14ac:dyDescent="0.25">
      <c r="A9" s="82"/>
      <c r="B9" s="36"/>
      <c r="C9" s="36"/>
      <c r="D9" s="36"/>
      <c r="E9" s="36"/>
      <c r="F9" s="93">
        <f t="shared" si="0"/>
        <v>0</v>
      </c>
      <c r="G9" s="84"/>
    </row>
    <row r="10" spans="1:7" x14ac:dyDescent="0.25">
      <c r="A10" s="82"/>
      <c r="B10" s="36"/>
      <c r="C10" s="36"/>
      <c r="D10" s="36"/>
      <c r="E10" s="36"/>
      <c r="F10" s="93">
        <f t="shared" si="0"/>
        <v>0</v>
      </c>
      <c r="G10" s="84"/>
    </row>
    <row r="11" spans="1:7" x14ac:dyDescent="0.25">
      <c r="A11" s="82"/>
      <c r="B11" s="36"/>
      <c r="C11" s="36"/>
      <c r="D11" s="36"/>
      <c r="E11" s="36"/>
      <c r="F11" s="93">
        <f t="shared" si="0"/>
        <v>0</v>
      </c>
      <c r="G11" s="84"/>
    </row>
    <row r="12" spans="1:7" x14ac:dyDescent="0.25">
      <c r="A12" s="82"/>
      <c r="B12" s="36"/>
      <c r="C12" s="36"/>
      <c r="D12" s="36"/>
      <c r="E12" s="36"/>
      <c r="F12" s="93">
        <f t="shared" si="0"/>
        <v>0</v>
      </c>
      <c r="G12" s="84"/>
    </row>
    <row r="13" spans="1:7" x14ac:dyDescent="0.25">
      <c r="A13" s="82"/>
      <c r="B13" s="36"/>
      <c r="C13" s="36"/>
      <c r="D13" s="36"/>
      <c r="E13" s="36"/>
      <c r="F13" s="93">
        <f t="shared" si="0"/>
        <v>0</v>
      </c>
      <c r="G13" s="84"/>
    </row>
    <row r="14" spans="1:7" x14ac:dyDescent="0.25">
      <c r="A14" s="82"/>
      <c r="B14" s="36"/>
      <c r="C14" s="36"/>
      <c r="D14" s="36"/>
      <c r="E14" s="36"/>
      <c r="F14" s="93">
        <f t="shared" si="0"/>
        <v>0</v>
      </c>
      <c r="G14" s="84"/>
    </row>
    <row r="15" spans="1:7" x14ac:dyDescent="0.25">
      <c r="A15" s="82"/>
      <c r="B15" s="36"/>
      <c r="C15" s="36"/>
      <c r="D15" s="36"/>
      <c r="E15" s="36"/>
      <c r="F15" s="93">
        <f t="shared" si="0"/>
        <v>0</v>
      </c>
      <c r="G15" s="84"/>
    </row>
    <row r="16" spans="1:7" x14ac:dyDescent="0.25">
      <c r="A16" s="82"/>
      <c r="B16" s="36"/>
      <c r="C16" s="36"/>
      <c r="D16" s="36"/>
      <c r="E16" s="36"/>
      <c r="F16" s="93">
        <f t="shared" si="0"/>
        <v>0</v>
      </c>
      <c r="G16" s="84"/>
    </row>
    <row r="17" spans="1:7" x14ac:dyDescent="0.25">
      <c r="A17" s="82"/>
      <c r="B17" s="36"/>
      <c r="C17" s="36"/>
      <c r="D17" s="36"/>
      <c r="E17" s="36"/>
      <c r="F17" s="93">
        <f t="shared" si="0"/>
        <v>0</v>
      </c>
      <c r="G17" s="84"/>
    </row>
    <row r="18" spans="1:7" x14ac:dyDescent="0.25">
      <c r="A18" s="82"/>
      <c r="B18" s="36"/>
      <c r="C18" s="36"/>
      <c r="D18" s="36"/>
      <c r="E18" s="36"/>
      <c r="F18" s="93">
        <f t="shared" si="0"/>
        <v>0</v>
      </c>
      <c r="G18" s="84"/>
    </row>
    <row r="19" spans="1:7" x14ac:dyDescent="0.25">
      <c r="A19" s="82"/>
      <c r="B19" s="36"/>
      <c r="C19" s="36"/>
      <c r="D19" s="36"/>
      <c r="E19" s="36"/>
      <c r="F19" s="93">
        <f t="shared" si="0"/>
        <v>0</v>
      </c>
      <c r="G19" s="84"/>
    </row>
    <row r="20" spans="1:7" x14ac:dyDescent="0.25">
      <c r="A20" s="82"/>
      <c r="B20" s="36"/>
      <c r="C20" s="36"/>
      <c r="D20" s="36"/>
      <c r="E20" s="36"/>
      <c r="F20" s="93">
        <f t="shared" si="0"/>
        <v>0</v>
      </c>
      <c r="G20" s="84"/>
    </row>
    <row r="21" spans="1:7" x14ac:dyDescent="0.25">
      <c r="A21" s="82"/>
      <c r="B21" s="36"/>
      <c r="C21" s="36"/>
      <c r="D21" s="36"/>
      <c r="E21" s="36"/>
      <c r="F21" s="93">
        <f t="shared" si="0"/>
        <v>0</v>
      </c>
      <c r="G21" s="84"/>
    </row>
    <row r="22" spans="1:7" x14ac:dyDescent="0.25">
      <c r="A22" s="82"/>
      <c r="B22" s="36"/>
      <c r="C22" s="36"/>
      <c r="D22" s="36"/>
      <c r="E22" s="36"/>
      <c r="F22" s="93">
        <f t="shared" si="0"/>
        <v>0</v>
      </c>
      <c r="G22" s="84"/>
    </row>
    <row r="23" spans="1:7" x14ac:dyDescent="0.25">
      <c r="A23" s="82"/>
      <c r="B23" s="36"/>
      <c r="C23" s="36"/>
      <c r="D23" s="36"/>
      <c r="E23" s="36"/>
      <c r="F23" s="93">
        <f t="shared" si="0"/>
        <v>0</v>
      </c>
      <c r="G23" s="84"/>
    </row>
    <row r="24" spans="1:7" x14ac:dyDescent="0.25">
      <c r="A24" s="82"/>
      <c r="B24" s="36"/>
      <c r="C24" s="36"/>
      <c r="D24" s="36"/>
      <c r="E24" s="36"/>
      <c r="F24" s="93">
        <f t="shared" si="0"/>
        <v>0</v>
      </c>
      <c r="G24" s="84"/>
    </row>
    <row r="25" spans="1:7" x14ac:dyDescent="0.25">
      <c r="A25" s="82"/>
      <c r="B25" s="36"/>
      <c r="C25" s="36"/>
      <c r="D25" s="36"/>
      <c r="E25" s="36"/>
      <c r="F25" s="93">
        <f t="shared" si="0"/>
        <v>0</v>
      </c>
      <c r="G25" s="84"/>
    </row>
    <row r="26" spans="1:7" x14ac:dyDescent="0.25">
      <c r="A26" s="82"/>
      <c r="B26" s="36"/>
      <c r="C26" s="36"/>
      <c r="D26" s="36"/>
      <c r="E26" s="36"/>
      <c r="F26" s="93">
        <f t="shared" si="0"/>
        <v>0</v>
      </c>
      <c r="G26" s="84"/>
    </row>
    <row r="27" spans="1:7" x14ac:dyDescent="0.25">
      <c r="A27" s="82"/>
      <c r="B27" s="36"/>
      <c r="C27" s="36"/>
      <c r="D27" s="36"/>
      <c r="E27" s="36"/>
      <c r="F27" s="93">
        <f t="shared" si="0"/>
        <v>0</v>
      </c>
      <c r="G27" s="84"/>
    </row>
    <row r="28" spans="1:7" x14ac:dyDescent="0.25">
      <c r="A28" s="82"/>
      <c r="B28" s="36"/>
      <c r="C28" s="36"/>
      <c r="D28" s="36"/>
      <c r="E28" s="36"/>
      <c r="F28" s="93">
        <f t="shared" si="0"/>
        <v>0</v>
      </c>
      <c r="G28" s="84"/>
    </row>
    <row r="29" spans="1:7" x14ac:dyDescent="0.25">
      <c r="A29" s="82"/>
      <c r="B29" s="36"/>
      <c r="C29" s="36"/>
      <c r="D29" s="36"/>
      <c r="E29" s="36"/>
      <c r="F29" s="93">
        <f t="shared" si="0"/>
        <v>0</v>
      </c>
      <c r="G29" s="84"/>
    </row>
    <row r="30" spans="1:7" x14ac:dyDescent="0.25">
      <c r="A30" s="82"/>
      <c r="B30" s="36"/>
      <c r="C30" s="36"/>
      <c r="D30" s="36"/>
      <c r="E30" s="36"/>
      <c r="F30" s="93">
        <f t="shared" si="0"/>
        <v>0</v>
      </c>
      <c r="G30" s="84"/>
    </row>
    <row r="31" spans="1:7" x14ac:dyDescent="0.25">
      <c r="A31" s="82"/>
      <c r="B31" s="36"/>
      <c r="C31" s="36"/>
      <c r="D31" s="36"/>
      <c r="E31" s="36"/>
      <c r="F31" s="93">
        <f t="shared" si="0"/>
        <v>0</v>
      </c>
      <c r="G31" s="84"/>
    </row>
    <row r="32" spans="1:7" x14ac:dyDescent="0.25">
      <c r="A32" s="82"/>
      <c r="B32" s="36"/>
      <c r="C32" s="36"/>
      <c r="D32" s="36"/>
      <c r="E32" s="36"/>
      <c r="F32" s="93">
        <f t="shared" si="0"/>
        <v>0</v>
      </c>
      <c r="G32" s="84"/>
    </row>
    <row r="33" spans="1:7" x14ac:dyDescent="0.25">
      <c r="A33" s="85"/>
      <c r="B33" s="86"/>
      <c r="C33" s="86"/>
      <c r="D33" s="86"/>
      <c r="E33" s="86"/>
      <c r="F33" s="94">
        <f t="shared" si="0"/>
        <v>0</v>
      </c>
      <c r="G33" s="87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8"/>
  <sheetViews>
    <sheetView zoomScale="90" zoomScaleNormal="90" workbookViewId="0">
      <selection activeCell="A10" sqref="A10"/>
    </sheetView>
  </sheetViews>
  <sheetFormatPr defaultColWidth="9.140625" defaultRowHeight="15" outlineLevelRow="1" x14ac:dyDescent="0.25"/>
  <cols>
    <col min="1" max="1" width="11.42578125" style="1" customWidth="1"/>
    <col min="2" max="4" width="9.140625" style="1"/>
    <col min="5" max="5" width="27.7109375" style="1" customWidth="1"/>
    <col min="6" max="6" width="45.5703125" style="1" customWidth="1"/>
    <col min="7" max="16384" width="9.140625" style="1"/>
  </cols>
  <sheetData>
    <row r="1" spans="1:6" ht="21" x14ac:dyDescent="0.35">
      <c r="A1" s="76" t="s">
        <v>0</v>
      </c>
      <c r="B1" s="77"/>
      <c r="C1" s="77"/>
      <c r="D1" s="77"/>
      <c r="E1" s="77"/>
      <c r="F1" s="78"/>
    </row>
    <row r="2" spans="1:6" x14ac:dyDescent="0.25">
      <c r="A2" s="79" t="s">
        <v>89</v>
      </c>
      <c r="B2" s="80"/>
      <c r="C2" s="80"/>
      <c r="D2" s="80"/>
      <c r="E2" s="80"/>
      <c r="F2" s="81"/>
    </row>
    <row r="3" spans="1:6" s="4" customFormat="1" ht="42" customHeight="1" x14ac:dyDescent="0.25">
      <c r="A3" s="88" t="s">
        <v>82</v>
      </c>
      <c r="B3" s="89" t="s">
        <v>90</v>
      </c>
      <c r="C3" s="89" t="s">
        <v>91</v>
      </c>
      <c r="D3" s="89" t="s">
        <v>92</v>
      </c>
      <c r="E3" s="89" t="s">
        <v>93</v>
      </c>
      <c r="F3" s="90" t="s">
        <v>54</v>
      </c>
    </row>
    <row r="4" spans="1:6" hidden="1" outlineLevel="1" x14ac:dyDescent="0.25">
      <c r="A4" s="82"/>
      <c r="B4" s="36"/>
      <c r="C4" s="36"/>
      <c r="D4" s="36"/>
      <c r="E4" s="36" t="s">
        <v>94</v>
      </c>
      <c r="F4" s="83"/>
    </row>
    <row r="5" spans="1:6" hidden="1" outlineLevel="1" x14ac:dyDescent="0.25">
      <c r="A5" s="82"/>
      <c r="B5" s="36"/>
      <c r="C5" s="36"/>
      <c r="D5" s="36"/>
      <c r="E5" s="36" t="s">
        <v>95</v>
      </c>
      <c r="F5" s="83"/>
    </row>
    <row r="6" spans="1:6" hidden="1" outlineLevel="1" x14ac:dyDescent="0.25">
      <c r="A6" s="82"/>
      <c r="B6" s="36"/>
      <c r="C6" s="36"/>
      <c r="D6" s="36"/>
      <c r="E6" s="36" t="s">
        <v>96</v>
      </c>
      <c r="F6" s="83"/>
    </row>
    <row r="7" spans="1:6" hidden="1" outlineLevel="1" x14ac:dyDescent="0.25">
      <c r="A7" s="82"/>
      <c r="B7" s="36"/>
      <c r="C7" s="36"/>
      <c r="D7" s="36"/>
      <c r="E7" s="36" t="s">
        <v>97</v>
      </c>
      <c r="F7" s="83"/>
    </row>
    <row r="8" spans="1:6" hidden="1" outlineLevel="1" x14ac:dyDescent="0.25">
      <c r="A8" s="82"/>
      <c r="B8" s="36"/>
      <c r="C8" s="36"/>
      <c r="D8" s="36"/>
      <c r="E8" s="36" t="s">
        <v>98</v>
      </c>
      <c r="F8" s="83"/>
    </row>
    <row r="9" spans="1:6" collapsed="1" x14ac:dyDescent="0.25">
      <c r="A9" s="82"/>
      <c r="B9" s="36"/>
      <c r="C9" s="36"/>
      <c r="D9" s="36"/>
      <c r="E9" s="36"/>
      <c r="F9" s="84"/>
    </row>
    <row r="10" spans="1:6" x14ac:dyDescent="0.25">
      <c r="A10" s="82"/>
      <c r="B10" s="36"/>
      <c r="C10" s="36"/>
      <c r="D10" s="36"/>
      <c r="E10" s="36"/>
      <c r="F10" s="84"/>
    </row>
    <row r="11" spans="1:6" x14ac:dyDescent="0.25">
      <c r="A11" s="82"/>
      <c r="B11" s="36"/>
      <c r="C11" s="36"/>
      <c r="D11" s="36"/>
      <c r="E11" s="36"/>
      <c r="F11" s="84"/>
    </row>
    <row r="12" spans="1:6" x14ac:dyDescent="0.25">
      <c r="A12" s="82"/>
      <c r="B12" s="36"/>
      <c r="C12" s="36"/>
      <c r="D12" s="36"/>
      <c r="E12" s="36"/>
      <c r="F12" s="84"/>
    </row>
    <row r="13" spans="1:6" x14ac:dyDescent="0.25">
      <c r="A13" s="82"/>
      <c r="B13" s="36"/>
      <c r="C13" s="36"/>
      <c r="D13" s="36"/>
      <c r="E13" s="36"/>
      <c r="F13" s="84"/>
    </row>
    <row r="14" spans="1:6" x14ac:dyDescent="0.25">
      <c r="A14" s="82"/>
      <c r="B14" s="36"/>
      <c r="C14" s="36"/>
      <c r="D14" s="36"/>
      <c r="E14" s="36"/>
      <c r="F14" s="84"/>
    </row>
    <row r="15" spans="1:6" x14ac:dyDescent="0.25">
      <c r="A15" s="82"/>
      <c r="B15" s="36"/>
      <c r="C15" s="36"/>
      <c r="D15" s="36"/>
      <c r="E15" s="36"/>
      <c r="F15" s="84"/>
    </row>
    <row r="16" spans="1:6" x14ac:dyDescent="0.25">
      <c r="A16" s="82"/>
      <c r="B16" s="36"/>
      <c r="C16" s="36"/>
      <c r="D16" s="36"/>
      <c r="E16" s="36"/>
      <c r="F16" s="84"/>
    </row>
    <row r="17" spans="1:6" x14ac:dyDescent="0.25">
      <c r="A17" s="82"/>
      <c r="B17" s="36"/>
      <c r="C17" s="36"/>
      <c r="D17" s="36"/>
      <c r="E17" s="36"/>
      <c r="F17" s="84"/>
    </row>
    <row r="18" spans="1:6" x14ac:dyDescent="0.25">
      <c r="A18" s="82"/>
      <c r="B18" s="36"/>
      <c r="C18" s="36"/>
      <c r="D18" s="36"/>
      <c r="E18" s="36"/>
      <c r="F18" s="84"/>
    </row>
    <row r="19" spans="1:6" x14ac:dyDescent="0.25">
      <c r="A19" s="82"/>
      <c r="B19" s="36"/>
      <c r="C19" s="36"/>
      <c r="D19" s="36"/>
      <c r="E19" s="36"/>
      <c r="F19" s="84"/>
    </row>
    <row r="20" spans="1:6" x14ac:dyDescent="0.25">
      <c r="A20" s="82"/>
      <c r="B20" s="36"/>
      <c r="C20" s="36"/>
      <c r="D20" s="36"/>
      <c r="E20" s="36"/>
      <c r="F20" s="84"/>
    </row>
    <row r="21" spans="1:6" x14ac:dyDescent="0.25">
      <c r="A21" s="82"/>
      <c r="B21" s="36"/>
      <c r="C21" s="36"/>
      <c r="D21" s="36"/>
      <c r="E21" s="36"/>
      <c r="F21" s="84"/>
    </row>
    <row r="22" spans="1:6" x14ac:dyDescent="0.25">
      <c r="A22" s="82"/>
      <c r="B22" s="36"/>
      <c r="C22" s="36"/>
      <c r="D22" s="36"/>
      <c r="E22" s="36"/>
      <c r="F22" s="84"/>
    </row>
    <row r="23" spans="1:6" x14ac:dyDescent="0.25">
      <c r="A23" s="82"/>
      <c r="B23" s="36"/>
      <c r="C23" s="36"/>
      <c r="D23" s="36"/>
      <c r="E23" s="36"/>
      <c r="F23" s="84"/>
    </row>
    <row r="24" spans="1:6" x14ac:dyDescent="0.25">
      <c r="A24" s="82"/>
      <c r="B24" s="36"/>
      <c r="C24" s="36"/>
      <c r="D24" s="36"/>
      <c r="E24" s="36"/>
      <c r="F24" s="84"/>
    </row>
    <row r="25" spans="1:6" x14ac:dyDescent="0.25">
      <c r="A25" s="82"/>
      <c r="B25" s="36"/>
      <c r="C25" s="36"/>
      <c r="D25" s="36"/>
      <c r="E25" s="36"/>
      <c r="F25" s="84"/>
    </row>
    <row r="26" spans="1:6" x14ac:dyDescent="0.25">
      <c r="A26" s="82"/>
      <c r="B26" s="36"/>
      <c r="C26" s="36"/>
      <c r="D26" s="36"/>
      <c r="E26" s="36"/>
      <c r="F26" s="84"/>
    </row>
    <row r="27" spans="1:6" x14ac:dyDescent="0.25">
      <c r="A27" s="82"/>
      <c r="B27" s="36"/>
      <c r="C27" s="36"/>
      <c r="D27" s="36"/>
      <c r="E27" s="36"/>
      <c r="F27" s="84"/>
    </row>
    <row r="28" spans="1:6" x14ac:dyDescent="0.25">
      <c r="A28" s="82"/>
      <c r="B28" s="36"/>
      <c r="C28" s="36"/>
      <c r="D28" s="36"/>
      <c r="E28" s="36"/>
      <c r="F28" s="84"/>
    </row>
    <row r="29" spans="1:6" x14ac:dyDescent="0.25">
      <c r="A29" s="82"/>
      <c r="B29" s="36"/>
      <c r="C29" s="36"/>
      <c r="D29" s="36"/>
      <c r="E29" s="36"/>
      <c r="F29" s="84"/>
    </row>
    <row r="30" spans="1:6" x14ac:dyDescent="0.25">
      <c r="A30" s="82"/>
      <c r="B30" s="36"/>
      <c r="C30" s="36"/>
      <c r="D30" s="36"/>
      <c r="E30" s="36"/>
      <c r="F30" s="84"/>
    </row>
    <row r="31" spans="1:6" x14ac:dyDescent="0.25">
      <c r="A31" s="82"/>
      <c r="B31" s="36"/>
      <c r="C31" s="36"/>
      <c r="D31" s="36"/>
      <c r="E31" s="36"/>
      <c r="F31" s="84"/>
    </row>
    <row r="32" spans="1:6" x14ac:dyDescent="0.25">
      <c r="A32" s="82"/>
      <c r="B32" s="36"/>
      <c r="C32" s="36"/>
      <c r="D32" s="36"/>
      <c r="E32" s="36"/>
      <c r="F32" s="84"/>
    </row>
    <row r="33" spans="1:6" x14ac:dyDescent="0.25">
      <c r="A33" s="82"/>
      <c r="B33" s="36"/>
      <c r="C33" s="36"/>
      <c r="D33" s="36"/>
      <c r="E33" s="36"/>
      <c r="F33" s="84"/>
    </row>
    <row r="34" spans="1:6" x14ac:dyDescent="0.25">
      <c r="A34" s="82"/>
      <c r="B34" s="36"/>
      <c r="C34" s="36"/>
      <c r="D34" s="36"/>
      <c r="E34" s="36"/>
      <c r="F34" s="84"/>
    </row>
    <row r="35" spans="1:6" x14ac:dyDescent="0.25">
      <c r="A35" s="82"/>
      <c r="B35" s="36"/>
      <c r="C35" s="36"/>
      <c r="D35" s="36"/>
      <c r="E35" s="36"/>
      <c r="F35" s="84"/>
    </row>
    <row r="36" spans="1:6" x14ac:dyDescent="0.25">
      <c r="A36" s="82"/>
      <c r="B36" s="36"/>
      <c r="C36" s="36"/>
      <c r="D36" s="36"/>
      <c r="E36" s="36"/>
      <c r="F36" s="84"/>
    </row>
    <row r="37" spans="1:6" x14ac:dyDescent="0.25">
      <c r="A37" s="82"/>
      <c r="B37" s="36"/>
      <c r="C37" s="36"/>
      <c r="D37" s="36"/>
      <c r="E37" s="36"/>
      <c r="F37" s="84"/>
    </row>
    <row r="38" spans="1:6" x14ac:dyDescent="0.25">
      <c r="A38" s="85"/>
      <c r="B38" s="86"/>
      <c r="C38" s="86"/>
      <c r="D38" s="86"/>
      <c r="E38" s="86"/>
      <c r="F38" s="87"/>
    </row>
  </sheetData>
  <dataValidations count="1">
    <dataValidation type="list" allowBlank="1" showInputMessage="1" showErrorMessage="1" sqref="E9:E38" xr:uid="{00000000-0002-0000-0600-000000000000}">
      <formula1>$E$4:$E$8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66"/>
  <sheetViews>
    <sheetView zoomScale="90" zoomScaleNormal="90" workbookViewId="0">
      <selection activeCell="B16" sqref="B16"/>
    </sheetView>
  </sheetViews>
  <sheetFormatPr defaultColWidth="9.140625" defaultRowHeight="15" outlineLevelRow="1" x14ac:dyDescent="0.25"/>
  <cols>
    <col min="1" max="9" width="9.140625" style="1"/>
    <col min="10" max="10" width="45.5703125" style="1" customWidth="1"/>
    <col min="11" max="16384" width="9.140625" style="1"/>
  </cols>
  <sheetData>
    <row r="1" spans="1:10" ht="21" x14ac:dyDescent="0.35">
      <c r="A1" s="15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10" x14ac:dyDescent="0.25">
      <c r="A2" s="3" t="s">
        <v>99</v>
      </c>
      <c r="B2" s="3"/>
      <c r="C2" s="3"/>
      <c r="D2" s="3"/>
      <c r="E2" s="3"/>
      <c r="F2" s="3"/>
      <c r="G2" s="3"/>
      <c r="H2" s="3"/>
      <c r="I2" s="3"/>
      <c r="J2" s="3"/>
    </row>
    <row r="3" spans="1:10" x14ac:dyDescent="0.25">
      <c r="A3" s="24" t="s">
        <v>117</v>
      </c>
      <c r="B3" s="24"/>
      <c r="C3" s="24"/>
      <c r="D3" s="24"/>
      <c r="E3" s="24"/>
      <c r="F3" s="24"/>
      <c r="G3" s="24"/>
      <c r="H3" s="24"/>
      <c r="I3" s="24"/>
      <c r="J3" s="24"/>
    </row>
    <row r="4" spans="1:10" s="4" customFormat="1" ht="30.75" customHeight="1" x14ac:dyDescent="0.25">
      <c r="A4" s="28" t="s">
        <v>82</v>
      </c>
      <c r="B4" s="29" t="s">
        <v>100</v>
      </c>
      <c r="C4" s="29" t="s">
        <v>101</v>
      </c>
      <c r="D4" s="29" t="s">
        <v>102</v>
      </c>
      <c r="E4" s="29" t="s">
        <v>103</v>
      </c>
      <c r="F4" s="29" t="s">
        <v>104</v>
      </c>
      <c r="G4" s="29" t="s">
        <v>105</v>
      </c>
      <c r="H4" s="29" t="s">
        <v>106</v>
      </c>
      <c r="I4" s="31" t="s">
        <v>107</v>
      </c>
      <c r="J4" s="30" t="s">
        <v>54</v>
      </c>
    </row>
    <row r="5" spans="1:10" x14ac:dyDescent="0.25">
      <c r="A5" s="16"/>
      <c r="B5" s="25"/>
      <c r="C5" s="25"/>
      <c r="D5" s="25"/>
      <c r="E5" s="25"/>
      <c r="F5" s="25"/>
      <c r="G5" s="25"/>
      <c r="H5" s="25"/>
      <c r="I5" s="32" t="str">
        <f>IF(ISERROR(AVERAGE(D5:H5)),"",AVERAGE(D5:H5))</f>
        <v/>
      </c>
      <c r="J5" s="26"/>
    </row>
    <row r="6" spans="1:10" x14ac:dyDescent="0.25">
      <c r="A6" s="16"/>
      <c r="B6" s="25"/>
      <c r="C6" s="25"/>
      <c r="D6" s="25"/>
      <c r="E6" s="25"/>
      <c r="F6" s="25"/>
      <c r="G6" s="25"/>
      <c r="H6" s="25"/>
      <c r="I6" s="32" t="str">
        <f t="shared" ref="I6:I33" si="0">IF(ISERROR(AVERAGE(D6:H6)),"",AVERAGE(D6:H6))</f>
        <v/>
      </c>
      <c r="J6" s="26"/>
    </row>
    <row r="7" spans="1:10" x14ac:dyDescent="0.25">
      <c r="A7" s="16"/>
      <c r="B7" s="25"/>
      <c r="C7" s="25"/>
      <c r="D7" s="25"/>
      <c r="E7" s="25"/>
      <c r="F7" s="25"/>
      <c r="G7" s="25"/>
      <c r="H7" s="25"/>
      <c r="I7" s="32" t="str">
        <f t="shared" si="0"/>
        <v/>
      </c>
      <c r="J7" s="26"/>
    </row>
    <row r="8" spans="1:10" x14ac:dyDescent="0.25">
      <c r="A8" s="16"/>
      <c r="B8" s="25"/>
      <c r="C8" s="25"/>
      <c r="D8" s="25"/>
      <c r="E8" s="25"/>
      <c r="F8" s="25"/>
      <c r="G8" s="25"/>
      <c r="H8" s="25"/>
      <c r="I8" s="32" t="str">
        <f t="shared" si="0"/>
        <v/>
      </c>
      <c r="J8" s="26"/>
    </row>
    <row r="9" spans="1:10" x14ac:dyDescent="0.25">
      <c r="A9" s="16"/>
      <c r="B9" s="25"/>
      <c r="C9" s="25"/>
      <c r="D9" s="25"/>
      <c r="E9" s="25"/>
      <c r="F9" s="25"/>
      <c r="G9" s="25"/>
      <c r="H9" s="25"/>
      <c r="I9" s="32" t="str">
        <f t="shared" si="0"/>
        <v/>
      </c>
      <c r="J9" s="26"/>
    </row>
    <row r="10" spans="1:10" x14ac:dyDescent="0.25">
      <c r="A10" s="16"/>
      <c r="B10" s="25"/>
      <c r="C10" s="25"/>
      <c r="D10" s="25"/>
      <c r="E10" s="25"/>
      <c r="F10" s="25"/>
      <c r="G10" s="25"/>
      <c r="H10" s="25"/>
      <c r="I10" s="32" t="str">
        <f t="shared" si="0"/>
        <v/>
      </c>
      <c r="J10" s="26"/>
    </row>
    <row r="11" spans="1:10" x14ac:dyDescent="0.25">
      <c r="A11" s="16"/>
      <c r="B11" s="25"/>
      <c r="C11" s="25"/>
      <c r="D11" s="25"/>
      <c r="E11" s="25"/>
      <c r="F11" s="25"/>
      <c r="G11" s="25"/>
      <c r="H11" s="25"/>
      <c r="I11" s="32" t="str">
        <f t="shared" si="0"/>
        <v/>
      </c>
      <c r="J11" s="26"/>
    </row>
    <row r="12" spans="1:10" x14ac:dyDescent="0.25">
      <c r="A12" s="16"/>
      <c r="B12" s="25"/>
      <c r="C12" s="25"/>
      <c r="D12" s="25"/>
      <c r="E12" s="25"/>
      <c r="F12" s="25"/>
      <c r="G12" s="25"/>
      <c r="H12" s="25"/>
      <c r="I12" s="32" t="str">
        <f t="shared" si="0"/>
        <v/>
      </c>
      <c r="J12" s="26"/>
    </row>
    <row r="13" spans="1:10" x14ac:dyDescent="0.25">
      <c r="A13" s="16"/>
      <c r="B13" s="25"/>
      <c r="C13" s="25"/>
      <c r="D13" s="25"/>
      <c r="E13" s="25"/>
      <c r="F13" s="25"/>
      <c r="G13" s="25"/>
      <c r="H13" s="25"/>
      <c r="I13" s="32" t="str">
        <f t="shared" si="0"/>
        <v/>
      </c>
      <c r="J13" s="26"/>
    </row>
    <row r="14" spans="1:10" x14ac:dyDescent="0.25">
      <c r="A14" s="16"/>
      <c r="B14" s="25"/>
      <c r="C14" s="25"/>
      <c r="D14" s="25"/>
      <c r="E14" s="25"/>
      <c r="F14" s="25"/>
      <c r="G14" s="25"/>
      <c r="H14" s="25"/>
      <c r="I14" s="32" t="str">
        <f t="shared" si="0"/>
        <v/>
      </c>
      <c r="J14" s="26"/>
    </row>
    <row r="15" spans="1:10" x14ac:dyDescent="0.25">
      <c r="A15" s="16"/>
      <c r="B15" s="25"/>
      <c r="C15" s="25"/>
      <c r="D15" s="25"/>
      <c r="E15" s="25"/>
      <c r="F15" s="25"/>
      <c r="G15" s="25"/>
      <c r="H15" s="25"/>
      <c r="I15" s="32" t="str">
        <f t="shared" si="0"/>
        <v/>
      </c>
      <c r="J15" s="26"/>
    </row>
    <row r="16" spans="1:10" x14ac:dyDescent="0.25">
      <c r="A16" s="16"/>
      <c r="B16" s="25"/>
      <c r="C16" s="25"/>
      <c r="D16" s="25"/>
      <c r="E16" s="25"/>
      <c r="F16" s="25"/>
      <c r="G16" s="25"/>
      <c r="H16" s="25"/>
      <c r="I16" s="32" t="str">
        <f t="shared" si="0"/>
        <v/>
      </c>
      <c r="J16" s="26"/>
    </row>
    <row r="17" spans="1:10" x14ac:dyDescent="0.25">
      <c r="A17" s="16"/>
      <c r="B17" s="25"/>
      <c r="C17" s="25"/>
      <c r="D17" s="25"/>
      <c r="E17" s="25"/>
      <c r="F17" s="25"/>
      <c r="G17" s="25"/>
      <c r="H17" s="25"/>
      <c r="I17" s="32" t="str">
        <f t="shared" si="0"/>
        <v/>
      </c>
      <c r="J17" s="26"/>
    </row>
    <row r="18" spans="1:10" x14ac:dyDescent="0.25">
      <c r="A18" s="16"/>
      <c r="B18" s="25"/>
      <c r="C18" s="25"/>
      <c r="D18" s="25"/>
      <c r="E18" s="25"/>
      <c r="F18" s="25"/>
      <c r="G18" s="25"/>
      <c r="H18" s="25"/>
      <c r="I18" s="32" t="str">
        <f t="shared" si="0"/>
        <v/>
      </c>
      <c r="J18" s="26"/>
    </row>
    <row r="19" spans="1:10" x14ac:dyDescent="0.25">
      <c r="A19" s="16"/>
      <c r="B19" s="25"/>
      <c r="C19" s="25"/>
      <c r="D19" s="25"/>
      <c r="E19" s="25"/>
      <c r="F19" s="25"/>
      <c r="G19" s="25"/>
      <c r="H19" s="25"/>
      <c r="I19" s="32" t="str">
        <f t="shared" si="0"/>
        <v/>
      </c>
      <c r="J19" s="26"/>
    </row>
    <row r="20" spans="1:10" x14ac:dyDescent="0.25">
      <c r="A20" s="16"/>
      <c r="B20" s="25"/>
      <c r="C20" s="25"/>
      <c r="D20" s="25"/>
      <c r="E20" s="25"/>
      <c r="F20" s="25"/>
      <c r="G20" s="25"/>
      <c r="H20" s="25"/>
      <c r="I20" s="32" t="str">
        <f t="shared" si="0"/>
        <v/>
      </c>
      <c r="J20" s="26"/>
    </row>
    <row r="21" spans="1:10" x14ac:dyDescent="0.25">
      <c r="A21" s="16"/>
      <c r="B21" s="25"/>
      <c r="C21" s="25"/>
      <c r="D21" s="25"/>
      <c r="E21" s="25"/>
      <c r="F21" s="25"/>
      <c r="G21" s="25"/>
      <c r="H21" s="25"/>
      <c r="I21" s="32" t="str">
        <f t="shared" si="0"/>
        <v/>
      </c>
      <c r="J21" s="26"/>
    </row>
    <row r="22" spans="1:10" x14ac:dyDescent="0.25">
      <c r="A22" s="16"/>
      <c r="B22" s="25"/>
      <c r="C22" s="25"/>
      <c r="D22" s="25"/>
      <c r="E22" s="25"/>
      <c r="F22" s="25"/>
      <c r="G22" s="25"/>
      <c r="H22" s="25"/>
      <c r="I22" s="32" t="str">
        <f t="shared" si="0"/>
        <v/>
      </c>
      <c r="J22" s="26"/>
    </row>
    <row r="23" spans="1:10" x14ac:dyDescent="0.25">
      <c r="A23" s="16"/>
      <c r="B23" s="25"/>
      <c r="C23" s="25"/>
      <c r="D23" s="25"/>
      <c r="E23" s="25"/>
      <c r="F23" s="25"/>
      <c r="G23" s="25"/>
      <c r="H23" s="25"/>
      <c r="I23" s="32" t="str">
        <f t="shared" si="0"/>
        <v/>
      </c>
      <c r="J23" s="26"/>
    </row>
    <row r="24" spans="1:10" x14ac:dyDescent="0.25">
      <c r="A24" s="16"/>
      <c r="B24" s="25"/>
      <c r="C24" s="25"/>
      <c r="D24" s="25"/>
      <c r="E24" s="25"/>
      <c r="F24" s="25"/>
      <c r="G24" s="25"/>
      <c r="H24" s="25"/>
      <c r="I24" s="32" t="str">
        <f t="shared" si="0"/>
        <v/>
      </c>
      <c r="J24" s="26"/>
    </row>
    <row r="25" spans="1:10" x14ac:dyDescent="0.25">
      <c r="A25" s="16"/>
      <c r="B25" s="25"/>
      <c r="C25" s="25"/>
      <c r="D25" s="25"/>
      <c r="E25" s="25"/>
      <c r="F25" s="25"/>
      <c r="G25" s="25"/>
      <c r="H25" s="25"/>
      <c r="I25" s="32" t="str">
        <f t="shared" si="0"/>
        <v/>
      </c>
      <c r="J25" s="26"/>
    </row>
    <row r="26" spans="1:10" x14ac:dyDescent="0.25">
      <c r="A26" s="16"/>
      <c r="B26" s="25"/>
      <c r="C26" s="25"/>
      <c r="D26" s="25"/>
      <c r="E26" s="25"/>
      <c r="F26" s="25"/>
      <c r="G26" s="25"/>
      <c r="H26" s="25"/>
      <c r="I26" s="32" t="str">
        <f t="shared" si="0"/>
        <v/>
      </c>
      <c r="J26" s="26"/>
    </row>
    <row r="27" spans="1:10" x14ac:dyDescent="0.25">
      <c r="A27" s="16"/>
      <c r="B27" s="25"/>
      <c r="C27" s="25"/>
      <c r="D27" s="25"/>
      <c r="E27" s="25"/>
      <c r="F27" s="25"/>
      <c r="G27" s="25"/>
      <c r="H27" s="25"/>
      <c r="I27" s="32" t="str">
        <f t="shared" si="0"/>
        <v/>
      </c>
      <c r="J27" s="26"/>
    </row>
    <row r="28" spans="1:10" x14ac:dyDescent="0.25">
      <c r="A28" s="16"/>
      <c r="B28" s="25"/>
      <c r="C28" s="25"/>
      <c r="D28" s="25"/>
      <c r="E28" s="25"/>
      <c r="F28" s="25"/>
      <c r="G28" s="25"/>
      <c r="H28" s="25"/>
      <c r="I28" s="32" t="str">
        <f t="shared" si="0"/>
        <v/>
      </c>
      <c r="J28" s="26"/>
    </row>
    <row r="29" spans="1:10" x14ac:dyDescent="0.25">
      <c r="A29" s="16"/>
      <c r="B29" s="25"/>
      <c r="C29" s="25"/>
      <c r="D29" s="25"/>
      <c r="E29" s="25"/>
      <c r="F29" s="25"/>
      <c r="G29" s="25"/>
      <c r="H29" s="25"/>
      <c r="I29" s="32" t="str">
        <f t="shared" si="0"/>
        <v/>
      </c>
      <c r="J29" s="26"/>
    </row>
    <row r="30" spans="1:10" x14ac:dyDescent="0.25">
      <c r="A30" s="16"/>
      <c r="B30" s="25"/>
      <c r="C30" s="25"/>
      <c r="D30" s="25"/>
      <c r="E30" s="25"/>
      <c r="F30" s="25"/>
      <c r="G30" s="25"/>
      <c r="H30" s="25"/>
      <c r="I30" s="32" t="str">
        <f t="shared" si="0"/>
        <v/>
      </c>
      <c r="J30" s="26"/>
    </row>
    <row r="31" spans="1:10" x14ac:dyDescent="0.25">
      <c r="A31" s="16"/>
      <c r="B31" s="25"/>
      <c r="C31" s="25"/>
      <c r="D31" s="25"/>
      <c r="E31" s="25"/>
      <c r="F31" s="25"/>
      <c r="G31" s="25"/>
      <c r="H31" s="25"/>
      <c r="I31" s="32" t="str">
        <f t="shared" si="0"/>
        <v/>
      </c>
      <c r="J31" s="26"/>
    </row>
    <row r="32" spans="1:10" x14ac:dyDescent="0.25">
      <c r="A32" s="16"/>
      <c r="B32" s="25"/>
      <c r="C32" s="25"/>
      <c r="D32" s="25"/>
      <c r="E32" s="25"/>
      <c r="F32" s="25"/>
      <c r="G32" s="25"/>
      <c r="H32" s="25"/>
      <c r="I32" s="32" t="str">
        <f t="shared" si="0"/>
        <v/>
      </c>
      <c r="J32" s="26"/>
    </row>
    <row r="33" spans="1:10" x14ac:dyDescent="0.25">
      <c r="A33" s="17"/>
      <c r="B33" s="25"/>
      <c r="C33" s="22"/>
      <c r="D33" s="22"/>
      <c r="E33" s="22"/>
      <c r="F33" s="22"/>
      <c r="G33" s="22"/>
      <c r="H33" s="22"/>
      <c r="I33" s="33" t="str">
        <f t="shared" si="0"/>
        <v/>
      </c>
      <c r="J33" s="27"/>
    </row>
    <row r="34" spans="1:10" hidden="1" outlineLevel="1" x14ac:dyDescent="0.25">
      <c r="B34" s="1" t="s">
        <v>108</v>
      </c>
    </row>
    <row r="35" spans="1:10" hidden="1" outlineLevel="1" x14ac:dyDescent="0.25">
      <c r="B35" s="1" t="s">
        <v>68</v>
      </c>
    </row>
    <row r="36" spans="1:10" hidden="1" outlineLevel="1" x14ac:dyDescent="0.25">
      <c r="B36" s="1" t="s">
        <v>111</v>
      </c>
    </row>
    <row r="37" spans="1:10" hidden="1" outlineLevel="1" x14ac:dyDescent="0.25">
      <c r="B37" s="1" t="s">
        <v>64</v>
      </c>
    </row>
    <row r="38" spans="1:10" hidden="1" outlineLevel="1" x14ac:dyDescent="0.25">
      <c r="B38" s="1" t="s">
        <v>112</v>
      </c>
    </row>
    <row r="39" spans="1:10" hidden="1" outlineLevel="1" x14ac:dyDescent="0.25">
      <c r="B39" s="1" t="s">
        <v>65</v>
      </c>
    </row>
    <row r="40" spans="1:10" hidden="1" outlineLevel="1" x14ac:dyDescent="0.25">
      <c r="B40" s="1" t="s">
        <v>71</v>
      </c>
    </row>
    <row r="41" spans="1:10" hidden="1" outlineLevel="1" x14ac:dyDescent="0.25">
      <c r="B41" s="1" t="s">
        <v>72</v>
      </c>
    </row>
    <row r="42" spans="1:10" hidden="1" outlineLevel="1" x14ac:dyDescent="0.25">
      <c r="B42" s="1" t="s">
        <v>113</v>
      </c>
    </row>
    <row r="43" spans="1:10" hidden="1" outlineLevel="1" x14ac:dyDescent="0.25">
      <c r="B43" s="1" t="s">
        <v>114</v>
      </c>
    </row>
    <row r="44" spans="1:10" hidden="1" outlineLevel="1" x14ac:dyDescent="0.25">
      <c r="B44" s="1" t="s">
        <v>67</v>
      </c>
    </row>
    <row r="45" spans="1:10" hidden="1" outlineLevel="1" x14ac:dyDescent="0.25">
      <c r="B45" s="1" t="s">
        <v>115</v>
      </c>
    </row>
    <row r="46" spans="1:10" hidden="1" outlineLevel="1" x14ac:dyDescent="0.25">
      <c r="B46" s="1" t="s">
        <v>70</v>
      </c>
    </row>
    <row r="47" spans="1:10" hidden="1" outlineLevel="1" x14ac:dyDescent="0.25">
      <c r="B47" s="1" t="s">
        <v>116</v>
      </c>
    </row>
    <row r="48" spans="1:10" hidden="1" outlineLevel="1" x14ac:dyDescent="0.25">
      <c r="B48" s="1" t="s">
        <v>66</v>
      </c>
    </row>
    <row r="49" spans="2:2" hidden="1" outlineLevel="1" x14ac:dyDescent="0.25">
      <c r="B49" s="1" t="s">
        <v>109</v>
      </c>
    </row>
    <row r="50" spans="2:2" hidden="1" outlineLevel="1" x14ac:dyDescent="0.25">
      <c r="B50" s="1" t="s">
        <v>118</v>
      </c>
    </row>
    <row r="51" spans="2:2" hidden="1" outlineLevel="1" x14ac:dyDescent="0.25">
      <c r="B51" s="1" t="s">
        <v>119</v>
      </c>
    </row>
    <row r="52" spans="2:2" hidden="1" outlineLevel="1" x14ac:dyDescent="0.25">
      <c r="B52" s="1" t="s">
        <v>120</v>
      </c>
    </row>
    <row r="53" spans="2:2" hidden="1" outlineLevel="1" x14ac:dyDescent="0.25">
      <c r="B53" s="1" t="s">
        <v>69</v>
      </c>
    </row>
    <row r="54" spans="2:2" hidden="1" outlineLevel="1" x14ac:dyDescent="0.25">
      <c r="B54" s="1" t="s">
        <v>110</v>
      </c>
    </row>
    <row r="55" spans="2:2" hidden="1" outlineLevel="1" x14ac:dyDescent="0.25">
      <c r="B55" s="1" t="s">
        <v>19</v>
      </c>
    </row>
    <row r="56" spans="2:2" hidden="1" outlineLevel="1" x14ac:dyDescent="0.25">
      <c r="B56" s="1" t="s">
        <v>21</v>
      </c>
    </row>
    <row r="57" spans="2:2" hidden="1" outlineLevel="1" x14ac:dyDescent="0.25">
      <c r="B57" s="1" t="s">
        <v>20</v>
      </c>
    </row>
    <row r="58" spans="2:2" hidden="1" outlineLevel="1" x14ac:dyDescent="0.25">
      <c r="B58" s="1" t="s">
        <v>22</v>
      </c>
    </row>
    <row r="59" spans="2:2" hidden="1" outlineLevel="1" x14ac:dyDescent="0.25">
      <c r="B59" s="1" t="s">
        <v>23</v>
      </c>
    </row>
    <row r="60" spans="2:2" hidden="1" outlineLevel="1" x14ac:dyDescent="0.25">
      <c r="B60" s="1" t="s">
        <v>24</v>
      </c>
    </row>
    <row r="61" spans="2:2" hidden="1" outlineLevel="1" x14ac:dyDescent="0.25">
      <c r="B61" s="1" t="s">
        <v>29</v>
      </c>
    </row>
    <row r="62" spans="2:2" hidden="1" outlineLevel="1" x14ac:dyDescent="0.25">
      <c r="B62" s="1" t="s">
        <v>25</v>
      </c>
    </row>
    <row r="63" spans="2:2" hidden="1" outlineLevel="1" x14ac:dyDescent="0.25">
      <c r="B63" s="1" t="s">
        <v>26</v>
      </c>
    </row>
    <row r="64" spans="2:2" hidden="1" outlineLevel="1" x14ac:dyDescent="0.25">
      <c r="B64" s="1" t="s">
        <v>27</v>
      </c>
    </row>
    <row r="65" spans="2:2" hidden="1" outlineLevel="1" x14ac:dyDescent="0.25">
      <c r="B65" s="1" t="s">
        <v>28</v>
      </c>
    </row>
    <row r="66" spans="2:2" collapsed="1" x14ac:dyDescent="0.25"/>
  </sheetData>
  <dataValidations count="1">
    <dataValidation type="list" allowBlank="1" showInputMessage="1" showErrorMessage="1" sqref="B5:B33" xr:uid="{00000000-0002-0000-0700-000000000000}">
      <formula1>$B$34:$B$65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66"/>
  <sheetViews>
    <sheetView zoomScale="90" zoomScaleNormal="90" workbookViewId="0">
      <selection activeCell="F15" sqref="F15"/>
    </sheetView>
  </sheetViews>
  <sheetFormatPr defaultColWidth="9.140625" defaultRowHeight="15" outlineLevelRow="1" x14ac:dyDescent="0.25"/>
  <cols>
    <col min="1" max="1" width="9.140625" style="1"/>
    <col min="2" max="2" width="12.7109375" style="1" customWidth="1"/>
    <col min="3" max="3" width="9.140625" style="1"/>
    <col min="4" max="4" width="17.28515625" style="1" customWidth="1"/>
    <col min="5" max="5" width="18.42578125" style="1" customWidth="1"/>
    <col min="6" max="6" width="18.28515625" style="1" customWidth="1"/>
    <col min="7" max="7" width="9.140625" style="1"/>
    <col min="8" max="8" width="45.5703125" style="1" customWidth="1"/>
    <col min="9" max="16384" width="9.140625" style="1"/>
  </cols>
  <sheetData>
    <row r="1" spans="1:8" ht="21" x14ac:dyDescent="0.35">
      <c r="A1" s="15" t="s">
        <v>0</v>
      </c>
      <c r="B1" s="3"/>
      <c r="C1" s="3"/>
      <c r="D1" s="3"/>
      <c r="E1" s="3"/>
      <c r="F1" s="3"/>
      <c r="G1" s="3"/>
      <c r="H1" s="3"/>
    </row>
    <row r="2" spans="1:8" x14ac:dyDescent="0.25">
      <c r="A2" s="3" t="s">
        <v>121</v>
      </c>
      <c r="B2" s="3"/>
      <c r="C2" s="3"/>
      <c r="D2" s="3"/>
      <c r="E2" s="3"/>
      <c r="F2" s="3"/>
      <c r="G2" s="3"/>
      <c r="H2" s="3"/>
    </row>
    <row r="3" spans="1:8" x14ac:dyDescent="0.25">
      <c r="A3" s="24" t="s">
        <v>117</v>
      </c>
      <c r="B3" s="24"/>
      <c r="C3" s="24"/>
      <c r="D3" s="24"/>
      <c r="E3" s="24"/>
      <c r="F3" s="24"/>
      <c r="G3" s="24"/>
      <c r="H3" s="75"/>
    </row>
    <row r="4" spans="1:8" s="4" customFormat="1" ht="30.75" customHeight="1" x14ac:dyDescent="0.25">
      <c r="A4" s="28" t="s">
        <v>82</v>
      </c>
      <c r="B4" s="29" t="s">
        <v>122</v>
      </c>
      <c r="C4" s="29" t="s">
        <v>101</v>
      </c>
      <c r="D4" s="29" t="s">
        <v>123</v>
      </c>
      <c r="E4" s="29" t="s">
        <v>124</v>
      </c>
      <c r="F4" s="29" t="s">
        <v>125</v>
      </c>
      <c r="G4" s="30" t="s">
        <v>126</v>
      </c>
      <c r="H4" s="30" t="s">
        <v>54</v>
      </c>
    </row>
    <row r="5" spans="1:8" x14ac:dyDescent="0.25">
      <c r="A5" s="16"/>
      <c r="B5" s="25"/>
      <c r="C5" s="25"/>
      <c r="D5" s="25"/>
      <c r="E5" s="25"/>
      <c r="F5" s="25"/>
      <c r="G5" s="26"/>
      <c r="H5" s="26"/>
    </row>
    <row r="6" spans="1:8" x14ac:dyDescent="0.25">
      <c r="A6" s="16"/>
      <c r="B6" s="25"/>
      <c r="C6" s="25"/>
      <c r="D6" s="25"/>
      <c r="E6" s="25"/>
      <c r="F6" s="25"/>
      <c r="G6" s="26"/>
      <c r="H6" s="26"/>
    </row>
    <row r="7" spans="1:8" x14ac:dyDescent="0.25">
      <c r="A7" s="16"/>
      <c r="B7" s="25"/>
      <c r="C7" s="25"/>
      <c r="D7" s="25"/>
      <c r="E7" s="25"/>
      <c r="F7" s="25"/>
      <c r="G7" s="26"/>
      <c r="H7" s="26"/>
    </row>
    <row r="8" spans="1:8" x14ac:dyDescent="0.25">
      <c r="A8" s="16"/>
      <c r="B8" s="25"/>
      <c r="C8" s="25"/>
      <c r="D8" s="25"/>
      <c r="E8" s="25"/>
      <c r="F8" s="25"/>
      <c r="G8" s="26"/>
      <c r="H8" s="26"/>
    </row>
    <row r="9" spans="1:8" x14ac:dyDescent="0.25">
      <c r="A9" s="16"/>
      <c r="B9" s="25"/>
      <c r="C9" s="25"/>
      <c r="D9" s="25"/>
      <c r="E9" s="25"/>
      <c r="F9" s="25"/>
      <c r="G9" s="26"/>
      <c r="H9" s="26"/>
    </row>
    <row r="10" spans="1:8" x14ac:dyDescent="0.25">
      <c r="A10" s="16"/>
      <c r="B10" s="25"/>
      <c r="C10" s="25"/>
      <c r="D10" s="25"/>
      <c r="E10" s="25"/>
      <c r="F10" s="25"/>
      <c r="G10" s="26"/>
      <c r="H10" s="26"/>
    </row>
    <row r="11" spans="1:8" x14ac:dyDescent="0.25">
      <c r="A11" s="16"/>
      <c r="B11" s="25"/>
      <c r="C11" s="25"/>
      <c r="D11" s="25"/>
      <c r="E11" s="25"/>
      <c r="F11" s="25"/>
      <c r="G11" s="26"/>
      <c r="H11" s="26"/>
    </row>
    <row r="12" spans="1:8" x14ac:dyDescent="0.25">
      <c r="A12" s="16"/>
      <c r="B12" s="25"/>
      <c r="C12" s="25"/>
      <c r="D12" s="25"/>
      <c r="E12" s="25"/>
      <c r="F12" s="25"/>
      <c r="G12" s="26"/>
      <c r="H12" s="26"/>
    </row>
    <row r="13" spans="1:8" x14ac:dyDescent="0.25">
      <c r="A13" s="16"/>
      <c r="B13" s="25"/>
      <c r="C13" s="25"/>
      <c r="D13" s="25"/>
      <c r="E13" s="25"/>
      <c r="F13" s="25"/>
      <c r="G13" s="26"/>
      <c r="H13" s="26"/>
    </row>
    <row r="14" spans="1:8" x14ac:dyDescent="0.25">
      <c r="A14" s="16"/>
      <c r="B14" s="25"/>
      <c r="C14" s="25"/>
      <c r="D14" s="25"/>
      <c r="E14" s="25"/>
      <c r="F14" s="25"/>
      <c r="G14" s="26"/>
      <c r="H14" s="26"/>
    </row>
    <row r="15" spans="1:8" x14ac:dyDescent="0.25">
      <c r="A15" s="16"/>
      <c r="B15" s="25"/>
      <c r="C15" s="25"/>
      <c r="D15" s="25"/>
      <c r="E15" s="25"/>
      <c r="F15" s="25"/>
      <c r="G15" s="26"/>
      <c r="H15" s="26"/>
    </row>
    <row r="16" spans="1:8" x14ac:dyDescent="0.25">
      <c r="A16" s="16"/>
      <c r="B16" s="25"/>
      <c r="C16" s="25"/>
      <c r="D16" s="25"/>
      <c r="E16" s="25"/>
      <c r="F16" s="25"/>
      <c r="G16" s="26"/>
      <c r="H16" s="26"/>
    </row>
    <row r="17" spans="1:8" x14ac:dyDescent="0.25">
      <c r="A17" s="16"/>
      <c r="B17" s="25"/>
      <c r="C17" s="25"/>
      <c r="D17" s="25"/>
      <c r="E17" s="25"/>
      <c r="F17" s="25"/>
      <c r="G17" s="26"/>
      <c r="H17" s="26"/>
    </row>
    <row r="18" spans="1:8" x14ac:dyDescent="0.25">
      <c r="A18" s="16"/>
      <c r="B18" s="25"/>
      <c r="C18" s="25"/>
      <c r="D18" s="25"/>
      <c r="E18" s="25"/>
      <c r="F18" s="25"/>
      <c r="G18" s="26"/>
      <c r="H18" s="26"/>
    </row>
    <row r="19" spans="1:8" x14ac:dyDescent="0.25">
      <c r="A19" s="16"/>
      <c r="B19" s="25"/>
      <c r="C19" s="25"/>
      <c r="D19" s="25"/>
      <c r="E19" s="25"/>
      <c r="F19" s="25"/>
      <c r="G19" s="26"/>
      <c r="H19" s="26"/>
    </row>
    <row r="20" spans="1:8" x14ac:dyDescent="0.25">
      <c r="A20" s="16"/>
      <c r="B20" s="25"/>
      <c r="C20" s="25"/>
      <c r="D20" s="25"/>
      <c r="E20" s="25"/>
      <c r="F20" s="25"/>
      <c r="G20" s="26"/>
      <c r="H20" s="26"/>
    </row>
    <row r="21" spans="1:8" x14ac:dyDescent="0.25">
      <c r="A21" s="16"/>
      <c r="B21" s="25"/>
      <c r="C21" s="25"/>
      <c r="D21" s="25"/>
      <c r="E21" s="25"/>
      <c r="F21" s="25"/>
      <c r="G21" s="26"/>
      <c r="H21" s="26"/>
    </row>
    <row r="22" spans="1:8" x14ac:dyDescent="0.25">
      <c r="A22" s="16"/>
      <c r="B22" s="25"/>
      <c r="C22" s="25"/>
      <c r="D22" s="25"/>
      <c r="E22" s="25"/>
      <c r="F22" s="25"/>
      <c r="G22" s="26"/>
      <c r="H22" s="26"/>
    </row>
    <row r="23" spans="1:8" x14ac:dyDescent="0.25">
      <c r="A23" s="16"/>
      <c r="B23" s="25"/>
      <c r="C23" s="25"/>
      <c r="D23" s="25"/>
      <c r="E23" s="25"/>
      <c r="F23" s="25"/>
      <c r="G23" s="26"/>
      <c r="H23" s="26"/>
    </row>
    <row r="24" spans="1:8" x14ac:dyDescent="0.25">
      <c r="A24" s="16"/>
      <c r="B24" s="25"/>
      <c r="C24" s="25"/>
      <c r="D24" s="25"/>
      <c r="E24" s="25"/>
      <c r="F24" s="25"/>
      <c r="G24" s="26"/>
      <c r="H24" s="26"/>
    </row>
    <row r="25" spans="1:8" x14ac:dyDescent="0.25">
      <c r="A25" s="16"/>
      <c r="B25" s="25"/>
      <c r="C25" s="25"/>
      <c r="D25" s="25"/>
      <c r="E25" s="25"/>
      <c r="F25" s="25"/>
      <c r="G25" s="26"/>
      <c r="H25" s="26"/>
    </row>
    <row r="26" spans="1:8" x14ac:dyDescent="0.25">
      <c r="A26" s="16"/>
      <c r="B26" s="25"/>
      <c r="C26" s="25"/>
      <c r="D26" s="25"/>
      <c r="E26" s="25"/>
      <c r="F26" s="25"/>
      <c r="G26" s="26"/>
      <c r="H26" s="26"/>
    </row>
    <row r="27" spans="1:8" x14ac:dyDescent="0.25">
      <c r="A27" s="16"/>
      <c r="B27" s="25"/>
      <c r="C27" s="25"/>
      <c r="D27" s="25"/>
      <c r="E27" s="25"/>
      <c r="F27" s="25"/>
      <c r="G27" s="26"/>
      <c r="H27" s="26"/>
    </row>
    <row r="28" spans="1:8" x14ac:dyDescent="0.25">
      <c r="A28" s="16"/>
      <c r="B28" s="25"/>
      <c r="C28" s="25"/>
      <c r="D28" s="25"/>
      <c r="E28" s="25"/>
      <c r="F28" s="25"/>
      <c r="G28" s="26"/>
      <c r="H28" s="26"/>
    </row>
    <row r="29" spans="1:8" x14ac:dyDescent="0.25">
      <c r="A29" s="16"/>
      <c r="B29" s="25"/>
      <c r="C29" s="25"/>
      <c r="D29" s="25"/>
      <c r="E29" s="25"/>
      <c r="F29" s="25"/>
      <c r="G29" s="26"/>
      <c r="H29" s="26"/>
    </row>
    <row r="30" spans="1:8" x14ac:dyDescent="0.25">
      <c r="A30" s="16"/>
      <c r="B30" s="25"/>
      <c r="C30" s="25"/>
      <c r="D30" s="25"/>
      <c r="E30" s="25"/>
      <c r="F30" s="25"/>
      <c r="G30" s="26"/>
      <c r="H30" s="26"/>
    </row>
    <row r="31" spans="1:8" x14ac:dyDescent="0.25">
      <c r="A31" s="16"/>
      <c r="B31" s="25"/>
      <c r="C31" s="25"/>
      <c r="D31" s="25"/>
      <c r="E31" s="25"/>
      <c r="F31" s="25"/>
      <c r="G31" s="26"/>
      <c r="H31" s="26"/>
    </row>
    <row r="32" spans="1:8" x14ac:dyDescent="0.25">
      <c r="A32" s="16"/>
      <c r="B32" s="25"/>
      <c r="C32" s="25"/>
      <c r="D32" s="25"/>
      <c r="E32" s="25"/>
      <c r="F32" s="25"/>
      <c r="G32" s="26"/>
      <c r="H32" s="26"/>
    </row>
    <row r="33" spans="1:8" x14ac:dyDescent="0.25">
      <c r="A33" s="17"/>
      <c r="B33" s="22"/>
      <c r="C33" s="22"/>
      <c r="D33" s="22"/>
      <c r="E33" s="22"/>
      <c r="F33" s="22"/>
      <c r="G33" s="27"/>
      <c r="H33" s="27"/>
    </row>
    <row r="35" spans="1:8" hidden="1" outlineLevel="1" x14ac:dyDescent="0.25">
      <c r="B35" s="1" t="s">
        <v>127</v>
      </c>
      <c r="G35" s="1" t="s">
        <v>130</v>
      </c>
    </row>
    <row r="36" spans="1:8" hidden="1" outlineLevel="1" x14ac:dyDescent="0.25">
      <c r="B36" s="1" t="s">
        <v>128</v>
      </c>
      <c r="G36" s="1" t="s">
        <v>131</v>
      </c>
    </row>
    <row r="37" spans="1:8" hidden="1" outlineLevel="1" x14ac:dyDescent="0.25">
      <c r="B37" s="1" t="s">
        <v>129</v>
      </c>
    </row>
    <row r="38" spans="1:8" hidden="1" outlineLevel="1" x14ac:dyDescent="0.25">
      <c r="B38" s="1" t="s">
        <v>132</v>
      </c>
    </row>
    <row r="39" spans="1:8" hidden="1" outlineLevel="1" x14ac:dyDescent="0.25">
      <c r="B39" s="1" t="s">
        <v>133</v>
      </c>
    </row>
    <row r="40" spans="1:8" collapsed="1" x14ac:dyDescent="0.25"/>
    <row r="65" spans="2:2" x14ac:dyDescent="0.25">
      <c r="B65" s="25"/>
    </row>
    <row r="66" spans="2:2" x14ac:dyDescent="0.25">
      <c r="B66" s="25"/>
    </row>
  </sheetData>
  <dataValidations count="2">
    <dataValidation type="list" allowBlank="1" showInputMessage="1" showErrorMessage="1" sqref="G5:G33" xr:uid="{00000000-0002-0000-0800-000000000000}">
      <formula1>$G$35:$G$36</formula1>
    </dataValidation>
    <dataValidation type="list" allowBlank="1" showInputMessage="1" showErrorMessage="1" sqref="B5:B33" xr:uid="{00000000-0002-0000-0800-000001000000}">
      <formula1>$B$35:$B$39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H149"/>
  <sheetViews>
    <sheetView tabSelected="1" zoomScaleNormal="100" workbookViewId="0">
      <pane xSplit="1" topLeftCell="P1" activePane="topRight" state="frozen"/>
      <selection pane="topRight" activeCell="AD14" sqref="AD14"/>
    </sheetView>
  </sheetViews>
  <sheetFormatPr defaultColWidth="9.140625" defaultRowHeight="15" customHeight="1" outlineLevelRow="1" x14ac:dyDescent="0.2"/>
  <cols>
    <col min="1" max="3" width="9.28515625" style="40" customWidth="1"/>
    <col min="4" max="4" width="11.5703125" style="40" bestFit="1" customWidth="1"/>
    <col min="5" max="5" width="11.5703125" style="40" customWidth="1"/>
    <col min="6" max="6" width="9.140625" style="40"/>
    <col min="7" max="8" width="10.5703125" style="40" customWidth="1"/>
    <col min="9" max="9" width="15" style="40" bestFit="1" customWidth="1"/>
    <col min="10" max="10" width="13.5703125" style="40" customWidth="1"/>
    <col min="11" max="15" width="14.7109375" style="40" customWidth="1"/>
    <col min="16" max="16" width="24.140625" style="40" customWidth="1"/>
    <col min="17" max="17" width="15.5703125" style="40" customWidth="1"/>
    <col min="18" max="18" width="22.5703125" style="40" customWidth="1"/>
    <col min="19" max="19" width="9.140625" style="40"/>
    <col min="20" max="20" width="11.140625" style="40" customWidth="1"/>
    <col min="21" max="21" width="7.5703125" style="40" bestFit="1" customWidth="1"/>
    <col min="22" max="22" width="23.42578125" style="40" bestFit="1" customWidth="1"/>
    <col min="23" max="23" width="9.140625" style="40"/>
    <col min="24" max="24" width="22.28515625" style="40" customWidth="1"/>
    <col min="25" max="26" width="16.5703125" style="40" bestFit="1" customWidth="1"/>
    <col min="27" max="29" width="9.140625" style="40"/>
    <col min="30" max="30" width="11.140625" style="40" customWidth="1"/>
    <col min="31" max="32" width="9.140625" style="41"/>
    <col min="33" max="16384" width="9.140625" style="40"/>
  </cols>
  <sheetData>
    <row r="1" spans="1:34" ht="15" customHeight="1" x14ac:dyDescent="0.2">
      <c r="A1" s="37" t="s">
        <v>0</v>
      </c>
      <c r="B1" s="37"/>
      <c r="C1" s="37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9"/>
      <c r="V1" s="39"/>
      <c r="W1" s="39"/>
      <c r="X1" s="39"/>
      <c r="Y1" s="39"/>
      <c r="Z1" s="39"/>
      <c r="AA1" s="39"/>
      <c r="AB1" s="39"/>
      <c r="AC1" s="39"/>
      <c r="AD1" s="39"/>
      <c r="AG1" s="41"/>
    </row>
    <row r="2" spans="1:34" ht="15" customHeight="1" x14ac:dyDescent="0.2">
      <c r="A2" s="37" t="s">
        <v>156</v>
      </c>
      <c r="B2" s="37"/>
      <c r="C2" s="37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186" t="s">
        <v>183</v>
      </c>
      <c r="Q2" s="186"/>
      <c r="R2" s="186"/>
      <c r="S2" s="186"/>
      <c r="T2" s="38"/>
      <c r="U2" s="39"/>
      <c r="V2" s="39"/>
      <c r="W2" s="39"/>
      <c r="X2" s="186"/>
      <c r="Y2" s="186"/>
      <c r="Z2" s="186"/>
      <c r="AA2" s="186"/>
      <c r="AB2" s="39"/>
      <c r="AC2" s="39"/>
      <c r="AD2" s="39"/>
      <c r="AG2" s="41"/>
      <c r="AH2" s="41"/>
    </row>
    <row r="3" spans="1:34" ht="15" customHeight="1" x14ac:dyDescent="0.2">
      <c r="A3" s="42"/>
      <c r="B3" s="42"/>
      <c r="C3" s="42"/>
      <c r="D3" s="43" t="s">
        <v>157</v>
      </c>
      <c r="E3" s="42">
        <v>1</v>
      </c>
      <c r="F3" s="42"/>
      <c r="G3" s="42"/>
      <c r="H3" s="43" t="s">
        <v>158</v>
      </c>
      <c r="I3" s="42"/>
      <c r="J3" s="42"/>
      <c r="K3" s="42"/>
      <c r="L3" s="129" t="s">
        <v>219</v>
      </c>
      <c r="M3" s="152" t="e">
        <f>(COUNTIF('Tree Data'!Q35:Q134,"Alive")/COUNTIF('Tree Data'!L35:L134,"&gt;0")*100)</f>
        <v>#DIV/0!</v>
      </c>
      <c r="N3" s="129" t="s">
        <v>242</v>
      </c>
      <c r="O3" s="151" t="e">
        <f>AVERAGEIF('Tree Data'!P35:P134,"C",'Tree Data'!M35:M134)</f>
        <v>#DIV/0!</v>
      </c>
      <c r="P3" s="129" t="s">
        <v>233</v>
      </c>
      <c r="Q3" s="152" t="e">
        <f>COUNTIF(I11:I110,"&gt;0")/K4</f>
        <v>#DIV/0!</v>
      </c>
      <c r="R3" s="145"/>
      <c r="S3" s="146" t="s">
        <v>184</v>
      </c>
      <c r="T3" s="146" t="s">
        <v>185</v>
      </c>
      <c r="U3" s="176" t="s">
        <v>284</v>
      </c>
      <c r="V3" s="145" t="s">
        <v>236</v>
      </c>
      <c r="W3" s="148">
        <f>SUMIF('Tree Data'!$Q$35:$Q$134,"Alive",L11:L110)</f>
        <v>0</v>
      </c>
      <c r="X3" s="43" t="s">
        <v>291</v>
      </c>
      <c r="Y3" s="151">
        <f>SUM('Tree Data'!Y35:Y134)</f>
        <v>0</v>
      </c>
      <c r="Z3" s="180" t="s">
        <v>293</v>
      </c>
      <c r="AA3" s="42"/>
      <c r="AB3" s="42"/>
      <c r="AC3" s="42"/>
      <c r="AD3" s="42"/>
    </row>
    <row r="4" spans="1:34" ht="15" customHeight="1" x14ac:dyDescent="0.2">
      <c r="A4" s="42"/>
      <c r="B4" s="42"/>
      <c r="C4" s="42"/>
      <c r="D4" s="43" t="s">
        <v>159</v>
      </c>
      <c r="E4" s="42">
        <f>'Plot Data'!B11</f>
        <v>0</v>
      </c>
      <c r="F4" s="42"/>
      <c r="G4" s="42"/>
      <c r="H4" s="43" t="s">
        <v>160</v>
      </c>
      <c r="I4" s="42"/>
      <c r="J4" s="43" t="s">
        <v>230</v>
      </c>
      <c r="K4" s="42">
        <f>(K6*K5)*0.0001</f>
        <v>0</v>
      </c>
      <c r="L4" s="43" t="s">
        <v>226</v>
      </c>
      <c r="M4" s="152" t="e">
        <f>(COUNTIF('Tree Data'!Q35:Q134,"Dead")/COUNTIF('Tree Data'!L35:L134,"&gt;0")*100)</f>
        <v>#DIV/0!</v>
      </c>
      <c r="N4" s="43" t="s">
        <v>243</v>
      </c>
      <c r="O4" s="151" t="e">
        <f>SUM(Q11:Q110)/SUM(P11:P110)</f>
        <v>#DIV/0!</v>
      </c>
      <c r="P4" s="43" t="s">
        <v>227</v>
      </c>
      <c r="Q4" s="151">
        <f>SUM(P11:P110)</f>
        <v>0</v>
      </c>
      <c r="R4" s="145" t="s">
        <v>238</v>
      </c>
      <c r="S4" s="148" t="e">
        <f>AVERAGE(M11:M110)</f>
        <v>#DIV/0!</v>
      </c>
      <c r="T4" s="148" t="e">
        <f>AVERAGE(N11:N110)</f>
        <v>#DIV/0!</v>
      </c>
      <c r="U4" s="177" t="e">
        <f>O10</f>
        <v>#DIV/0!</v>
      </c>
      <c r="V4" s="145" t="s">
        <v>237</v>
      </c>
      <c r="W4" s="148">
        <f>SUMIF('Tree Data'!$Q$35:$Q$134,"Dead",L11:L110)</f>
        <v>0</v>
      </c>
      <c r="X4" s="43" t="s">
        <v>292</v>
      </c>
      <c r="Y4" s="151" t="e">
        <f>Y3/K4</f>
        <v>#DIV/0!</v>
      </c>
      <c r="Z4" s="42"/>
      <c r="AA4" s="42"/>
      <c r="AB4" s="42"/>
      <c r="AC4" s="42"/>
      <c r="AD4" s="42"/>
    </row>
    <row r="5" spans="1:34" ht="15" customHeight="1" x14ac:dyDescent="0.2">
      <c r="A5" s="42"/>
      <c r="B5" s="42"/>
      <c r="C5" s="42"/>
      <c r="D5" s="43" t="s">
        <v>61</v>
      </c>
      <c r="E5" s="44">
        <f>'Plot Data'!B12</f>
        <v>0</v>
      </c>
      <c r="F5" s="42"/>
      <c r="G5" s="42"/>
      <c r="H5" s="43" t="s">
        <v>161</v>
      </c>
      <c r="I5" s="45">
        <f>'Plot Data'!B17</f>
        <v>0</v>
      </c>
      <c r="J5" s="43" t="s">
        <v>162</v>
      </c>
      <c r="K5" s="45">
        <f>'Plot Data'!B19</f>
        <v>0</v>
      </c>
      <c r="L5" s="43" t="s">
        <v>231</v>
      </c>
      <c r="M5" s="151" t="e">
        <f>AVERAGEIF(G11:G110,"&gt;0")</f>
        <v>#DIV/0!</v>
      </c>
      <c r="N5" s="43" t="s">
        <v>277</v>
      </c>
      <c r="O5" s="42">
        <f>MAX(B11:B110)</f>
        <v>0</v>
      </c>
      <c r="P5" s="43" t="s">
        <v>228</v>
      </c>
      <c r="Q5" s="151" t="e">
        <f>AVERAGEIF('Long Plot Data'!I11:I110,"&gt;0",'Tree Data'!R35:R134)</f>
        <v>#DIV/0!</v>
      </c>
      <c r="R5" s="145" t="s">
        <v>239</v>
      </c>
      <c r="S5" s="148">
        <f>SUM(M11:M110)</f>
        <v>0</v>
      </c>
      <c r="T5" s="148">
        <f>SUM(N11:N110)</f>
        <v>0</v>
      </c>
      <c r="U5" s="177">
        <f>SUM(O11:O110)</f>
        <v>0</v>
      </c>
      <c r="V5" s="145" t="s">
        <v>229</v>
      </c>
      <c r="W5" s="148">
        <f>SUM('Tree Data'!X35:X134)</f>
        <v>0</v>
      </c>
      <c r="X5" s="43" t="s">
        <v>294</v>
      </c>
      <c r="Y5" s="151" t="e">
        <f>(SUM('Tree Data'!W35:W134)*0.001)/K4</f>
        <v>#DIV/0!</v>
      </c>
      <c r="Z5" s="42"/>
      <c r="AA5" s="42"/>
      <c r="AB5" s="42"/>
      <c r="AC5" s="42"/>
      <c r="AD5" s="42"/>
    </row>
    <row r="6" spans="1:34" ht="15" customHeight="1" x14ac:dyDescent="0.2">
      <c r="A6" s="42"/>
      <c r="B6" s="42"/>
      <c r="C6" s="42"/>
      <c r="D6" s="43" t="s">
        <v>163</v>
      </c>
      <c r="E6" s="42">
        <f>'Plot Data'!B21</f>
        <v>0</v>
      </c>
      <c r="F6" s="42"/>
      <c r="G6" s="42"/>
      <c r="H6" s="43" t="s">
        <v>164</v>
      </c>
      <c r="I6" s="45">
        <f>K5*K6</f>
        <v>0</v>
      </c>
      <c r="J6" s="43" t="s">
        <v>165</v>
      </c>
      <c r="K6" s="45">
        <f>'Plot Data'!B18</f>
        <v>0</v>
      </c>
      <c r="L6" s="43" t="s">
        <v>232</v>
      </c>
      <c r="M6" s="151" t="e">
        <f>AVERAGEIF(I11:I110,"&gt;0")</f>
        <v>#DIV/0!</v>
      </c>
      <c r="N6" s="43" t="s">
        <v>275</v>
      </c>
      <c r="O6" s="42" t="e">
        <f>O5/K4</f>
        <v>#DIV/0!</v>
      </c>
      <c r="P6" s="43" t="s">
        <v>234</v>
      </c>
      <c r="Q6" s="151" t="e">
        <f>AVERAGEIF('Tree Data'!Q35:Q134,"Alive",'Tree Data'!R35:R134)</f>
        <v>#DIV/0!</v>
      </c>
      <c r="R6" s="145" t="s">
        <v>235</v>
      </c>
      <c r="S6" s="148" t="e">
        <f>S5/I6</f>
        <v>#DIV/0!</v>
      </c>
      <c r="T6" s="148" t="e">
        <f>T5/I6</f>
        <v>#DIV/0!</v>
      </c>
      <c r="U6" s="42" t="e">
        <f>U5/I6</f>
        <v>#DIV/0!</v>
      </c>
      <c r="V6" s="147" t="s">
        <v>240</v>
      </c>
      <c r="W6" s="149" t="e">
        <f>W5/K4/1000</f>
        <v>#DIV/0!</v>
      </c>
      <c r="X6" s="42"/>
      <c r="Y6" s="42"/>
      <c r="Z6" s="42"/>
      <c r="AA6" s="42"/>
      <c r="AB6" s="42"/>
      <c r="AC6" s="42"/>
      <c r="AD6" s="42"/>
    </row>
    <row r="7" spans="1:34" ht="15" customHeight="1" x14ac:dyDescent="0.2">
      <c r="A7" s="154"/>
      <c r="B7" s="154"/>
      <c r="C7" s="154"/>
      <c r="D7" s="154"/>
      <c r="E7" s="154"/>
      <c r="F7" s="154"/>
      <c r="G7" s="154"/>
      <c r="H7" s="154"/>
      <c r="I7" s="155"/>
      <c r="J7" s="46"/>
    </row>
    <row r="8" spans="1:34" ht="15" customHeight="1" x14ac:dyDescent="0.2">
      <c r="A8" s="187" t="s">
        <v>166</v>
      </c>
      <c r="B8" s="187"/>
      <c r="C8" s="187"/>
      <c r="D8" s="187"/>
      <c r="E8" s="187"/>
      <c r="F8" s="187"/>
      <c r="G8" s="187"/>
      <c r="H8" s="187"/>
      <c r="I8" s="188"/>
      <c r="J8" s="189" t="s">
        <v>167</v>
      </c>
      <c r="K8" s="189"/>
      <c r="L8" s="189"/>
      <c r="M8" s="189"/>
      <c r="N8" s="189"/>
      <c r="O8" s="189"/>
      <c r="P8" s="189"/>
      <c r="Q8" s="190"/>
      <c r="R8" s="191" t="s">
        <v>168</v>
      </c>
      <c r="S8" s="187"/>
      <c r="T8" s="187"/>
      <c r="U8" s="187"/>
      <c r="V8" s="188"/>
      <c r="W8" s="192" t="s">
        <v>285</v>
      </c>
      <c r="X8" s="193"/>
      <c r="Y8" s="193"/>
      <c r="Z8" s="193"/>
      <c r="AA8" s="193"/>
      <c r="AB8" s="193"/>
      <c r="AC8" s="193"/>
      <c r="AD8" s="194"/>
    </row>
    <row r="9" spans="1:34" s="52" customFormat="1" ht="35.25" customHeight="1" x14ac:dyDescent="0.2">
      <c r="A9" s="47" t="s">
        <v>276</v>
      </c>
      <c r="B9" s="47" t="s">
        <v>75</v>
      </c>
      <c r="C9" s="47" t="s">
        <v>286</v>
      </c>
      <c r="D9" s="127" t="s">
        <v>169</v>
      </c>
      <c r="E9" s="48" t="s">
        <v>100</v>
      </c>
      <c r="F9" s="49" t="s">
        <v>7</v>
      </c>
      <c r="G9" s="49" t="s">
        <v>10</v>
      </c>
      <c r="H9" s="156" t="s">
        <v>54</v>
      </c>
      <c r="I9" s="48" t="s">
        <v>170</v>
      </c>
      <c r="J9" s="48" t="s">
        <v>278</v>
      </c>
      <c r="K9" s="48" t="s">
        <v>279</v>
      </c>
      <c r="L9" s="48" t="s">
        <v>283</v>
      </c>
      <c r="M9" s="48" t="s">
        <v>63</v>
      </c>
      <c r="N9" s="48" t="s">
        <v>281</v>
      </c>
      <c r="O9" s="48" t="s">
        <v>282</v>
      </c>
      <c r="P9" s="48" t="s">
        <v>280</v>
      </c>
      <c r="Q9" s="51" t="s">
        <v>244</v>
      </c>
      <c r="R9" s="48" t="s">
        <v>171</v>
      </c>
      <c r="S9" s="48" t="s">
        <v>172</v>
      </c>
      <c r="T9" s="48" t="s">
        <v>173</v>
      </c>
      <c r="U9" s="48" t="s">
        <v>174</v>
      </c>
      <c r="V9" s="51" t="s">
        <v>175</v>
      </c>
      <c r="W9" s="50" t="s">
        <v>176</v>
      </c>
      <c r="X9" s="48" t="s">
        <v>177</v>
      </c>
      <c r="Y9" s="48" t="s">
        <v>178</v>
      </c>
      <c r="Z9" s="49" t="s">
        <v>172</v>
      </c>
      <c r="AA9" s="49" t="s">
        <v>173</v>
      </c>
      <c r="AB9" s="49" t="s">
        <v>174</v>
      </c>
      <c r="AC9" s="49" t="s">
        <v>179</v>
      </c>
      <c r="AD9" s="51" t="s">
        <v>180</v>
      </c>
      <c r="AE9" s="173"/>
      <c r="AF9" s="173"/>
    </row>
    <row r="10" spans="1:34" s="52" customFormat="1" ht="15" customHeight="1" x14ac:dyDescent="0.2">
      <c r="A10" s="53" t="s">
        <v>181</v>
      </c>
      <c r="B10" s="170"/>
      <c r="C10" s="170"/>
      <c r="D10" s="54">
        <f>AVERAGE(D11:D60)</f>
        <v>0</v>
      </c>
      <c r="E10" s="55"/>
      <c r="F10" s="71">
        <f>AVERAGE(F11:F60)</f>
        <v>0</v>
      </c>
      <c r="G10" s="72">
        <f>AVERAGE(G11:G60)</f>
        <v>0</v>
      </c>
      <c r="H10" s="157"/>
      <c r="I10" s="57">
        <f>AVERAGE(I11:I60)</f>
        <v>0</v>
      </c>
      <c r="J10" s="58" t="e">
        <f t="shared" ref="J10:O10" si="0">AVERAGE(J11:J111)</f>
        <v>#DIV/0!</v>
      </c>
      <c r="K10" s="58" t="e">
        <f t="shared" si="0"/>
        <v>#DIV/0!</v>
      </c>
      <c r="L10" s="58" t="e">
        <f t="shared" si="0"/>
        <v>#DIV/0!</v>
      </c>
      <c r="M10" s="58" t="e">
        <f t="shared" si="0"/>
        <v>#DIV/0!</v>
      </c>
      <c r="N10" s="58" t="e">
        <f t="shared" si="0"/>
        <v>#DIV/0!</v>
      </c>
      <c r="O10" s="58" t="e">
        <f t="shared" si="0"/>
        <v>#DIV/0!</v>
      </c>
      <c r="P10" s="158">
        <f>0.0001*PI()*(I10/2)^2</f>
        <v>0</v>
      </c>
      <c r="Q10" s="171">
        <f>P10*G10</f>
        <v>0</v>
      </c>
      <c r="R10" s="58" t="e">
        <f>AVERAGE(R11:R111)</f>
        <v>#DIV/0!</v>
      </c>
      <c r="S10" s="58" t="e">
        <f>AVERAGE(S11:S111)</f>
        <v>#DIV/0!</v>
      </c>
      <c r="T10" s="56" t="e">
        <f>AVERAGE(T11:T111)</f>
        <v>#DIV/0!</v>
      </c>
      <c r="U10" s="58" t="e">
        <f>AVERAGE(U11:U111)</f>
        <v>#DIV/0!</v>
      </c>
      <c r="V10" s="59" t="e">
        <f>AVERAGE(V11:V111)</f>
        <v>#DIV/0!</v>
      </c>
      <c r="W10" s="56"/>
      <c r="X10" s="58"/>
      <c r="Y10" s="58">
        <f>MIN(Y11:Y110)</f>
        <v>0</v>
      </c>
      <c r="Z10" s="58">
        <f>MIN(Z11:Z110)</f>
        <v>0</v>
      </c>
      <c r="AA10" s="56">
        <f>MAX(AA11:AA110)</f>
        <v>0</v>
      </c>
      <c r="AB10" s="58" t="e">
        <f>AVERAGE(AB11:AB110)</f>
        <v>#DIV/0!</v>
      </c>
      <c r="AC10" s="56">
        <f>MIN(AC11:AC110)</f>
        <v>0</v>
      </c>
      <c r="AD10" s="59">
        <f>MAX(AD11:AD110)</f>
        <v>0</v>
      </c>
      <c r="AE10" s="173"/>
      <c r="AF10" s="173"/>
    </row>
    <row r="11" spans="1:34" ht="15" customHeight="1" x14ac:dyDescent="0.2">
      <c r="A11" s="60">
        <v>1</v>
      </c>
      <c r="B11" s="63">
        <f>'Tree Data'!C35</f>
        <v>0</v>
      </c>
      <c r="C11" s="63">
        <f>'Tree Data'!E35</f>
        <v>0</v>
      </c>
      <c r="D11" s="140">
        <f>'Tree Data'!F35</f>
        <v>0</v>
      </c>
      <c r="E11" s="141">
        <f>'Tree Data'!J35</f>
        <v>0</v>
      </c>
      <c r="F11" s="142">
        <f>'Tree Data'!K35</f>
        <v>0</v>
      </c>
      <c r="G11" s="143">
        <f>'Tree Data'!M35</f>
        <v>0</v>
      </c>
      <c r="H11" s="153"/>
      <c r="I11" s="61">
        <f>'Tree Data'!L35</f>
        <v>0</v>
      </c>
      <c r="J11" s="62" t="str">
        <f>'Tree Data'!U35</f>
        <v/>
      </c>
      <c r="K11" s="73" t="str">
        <f>'Tree Data'!V35</f>
        <v/>
      </c>
      <c r="L11" s="73" t="str">
        <f>IF(I11&gt;0,J11+K11,"")</f>
        <v/>
      </c>
      <c r="M11" s="73" t="str">
        <f>IF($C11="A",SUMIF($B$11:$B$110,$B11,$J$11:$J$110),"")</f>
        <v/>
      </c>
      <c r="N11" s="73" t="str">
        <f>IF($C11="A",SUMIF($B$11:$B$110,$B11,$K$11:$K$110),"")</f>
        <v/>
      </c>
      <c r="O11" s="73" t="str">
        <f>IF(C11="A",M11+N11,"")</f>
        <v/>
      </c>
      <c r="P11" s="150" t="str">
        <f>IF(I11=0,"",0.0001*PI()*((I11/2)^2))</f>
        <v/>
      </c>
      <c r="Q11" s="172" t="str">
        <f t="shared" ref="Q11:Q42" si="1">IF(I11=0,"",G11*P11)</f>
        <v/>
      </c>
      <c r="R11" s="74"/>
      <c r="S11" s="63"/>
      <c r="T11" s="63"/>
      <c r="U11" s="63"/>
      <c r="V11" s="64"/>
      <c r="W11" s="60"/>
      <c r="X11" s="63"/>
      <c r="Y11" s="63"/>
      <c r="Z11" s="63"/>
      <c r="AA11" s="63"/>
      <c r="AB11" s="63"/>
      <c r="AC11" s="63"/>
      <c r="AD11" s="64"/>
    </row>
    <row r="12" spans="1:34" ht="15" customHeight="1" x14ac:dyDescent="0.2">
      <c r="A12" s="60">
        <v>2</v>
      </c>
      <c r="B12" s="63">
        <f>'Tree Data'!C36</f>
        <v>0</v>
      </c>
      <c r="C12" s="63">
        <f>'Tree Data'!E36</f>
        <v>0</v>
      </c>
      <c r="D12" s="140">
        <f>'Tree Data'!F36</f>
        <v>0</v>
      </c>
      <c r="E12" s="141">
        <f>'Tree Data'!J36</f>
        <v>0</v>
      </c>
      <c r="F12" s="142">
        <f>'Tree Data'!K36</f>
        <v>0</v>
      </c>
      <c r="G12" s="143">
        <f>'Tree Data'!M36</f>
        <v>0</v>
      </c>
      <c r="H12" s="153"/>
      <c r="I12" s="61">
        <f>'Tree Data'!L36</f>
        <v>0</v>
      </c>
      <c r="J12" s="62" t="str">
        <f>'Tree Data'!U36</f>
        <v/>
      </c>
      <c r="K12" s="73" t="str">
        <f>'Tree Data'!V36</f>
        <v/>
      </c>
      <c r="L12" s="73" t="str">
        <f t="shared" ref="L12:L75" si="2">IF(I12&gt;0,J12+K12,"")</f>
        <v/>
      </c>
      <c r="M12" s="73" t="str">
        <f t="shared" ref="M12:M75" si="3">IF($C12="A",SUMIF($B$11:$B$110,$B12,$J$11:$J$110),"")</f>
        <v/>
      </c>
      <c r="N12" s="73" t="str">
        <f t="shared" ref="N12:N75" si="4">IF($C12="A",SUMIF($B$11:$B$110,$B12,$K$11:$K$110),"")</f>
        <v/>
      </c>
      <c r="O12" s="73" t="str">
        <f t="shared" ref="O12:O75" si="5">IF(C12="A",M12+N12,"")</f>
        <v/>
      </c>
      <c r="P12" s="150" t="str">
        <f t="shared" ref="P12:P75" si="6">IF(I12=0,"",0.0001*PI()*((I12/2)^2))</f>
        <v/>
      </c>
      <c r="Q12" s="172" t="str">
        <f t="shared" si="1"/>
        <v/>
      </c>
      <c r="R12" s="62" t="str">
        <f>IF(I12=0,"",AVERAGE(I$11:I12))</f>
        <v/>
      </c>
      <c r="S12" s="62" t="str">
        <f>IF(I12=0,"",STDEV(I$11:I12))</f>
        <v/>
      </c>
      <c r="T12" s="62" t="str">
        <f t="shared" ref="T12:T43" si="7">IF(I12=0,"",SQRT(A12))</f>
        <v/>
      </c>
      <c r="U12" s="62" t="str">
        <f t="shared" ref="U12:U43" si="8">IF(I12=0,"",S12/T12)</f>
        <v/>
      </c>
      <c r="V12" s="65" t="str">
        <f t="shared" ref="V12:V43" si="9">IF(I12=0,"",S12/R12)</f>
        <v/>
      </c>
      <c r="W12" s="63"/>
      <c r="X12" s="63"/>
      <c r="Y12" s="63"/>
      <c r="Z12" s="63"/>
      <c r="AA12" s="63"/>
      <c r="AB12" s="63"/>
      <c r="AC12" s="63"/>
      <c r="AD12" s="64"/>
    </row>
    <row r="13" spans="1:34" ht="15" customHeight="1" x14ac:dyDescent="0.2">
      <c r="A13" s="60">
        <v>3</v>
      </c>
      <c r="B13" s="63">
        <f>'Tree Data'!C37</f>
        <v>0</v>
      </c>
      <c r="C13" s="63">
        <f>'Tree Data'!E37</f>
        <v>0</v>
      </c>
      <c r="D13" s="140">
        <f>'Tree Data'!F37</f>
        <v>0</v>
      </c>
      <c r="E13" s="141">
        <f>'Tree Data'!J37</f>
        <v>0</v>
      </c>
      <c r="F13" s="142">
        <f>'Tree Data'!K37</f>
        <v>0</v>
      </c>
      <c r="G13" s="143">
        <f>'Tree Data'!M37</f>
        <v>0</v>
      </c>
      <c r="H13" s="153"/>
      <c r="I13" s="61">
        <f>'Tree Data'!L37</f>
        <v>0</v>
      </c>
      <c r="J13" s="62" t="str">
        <f>'Tree Data'!U37</f>
        <v/>
      </c>
      <c r="K13" s="73" t="str">
        <f>'Tree Data'!V37</f>
        <v/>
      </c>
      <c r="L13" s="73" t="str">
        <f t="shared" si="2"/>
        <v/>
      </c>
      <c r="M13" s="73" t="str">
        <f t="shared" si="3"/>
        <v/>
      </c>
      <c r="N13" s="73" t="str">
        <f t="shared" si="4"/>
        <v/>
      </c>
      <c r="O13" s="73" t="str">
        <f t="shared" si="5"/>
        <v/>
      </c>
      <c r="P13" s="150" t="str">
        <f t="shared" si="6"/>
        <v/>
      </c>
      <c r="Q13" s="172" t="str">
        <f t="shared" si="1"/>
        <v/>
      </c>
      <c r="R13" s="62" t="str">
        <f>IF(I13=0,"",AVERAGE(I$11:I13))</f>
        <v/>
      </c>
      <c r="S13" s="62" t="str">
        <f>IF(I13=0,"",STDEV(I$11:I13))</f>
        <v/>
      </c>
      <c r="T13" s="62" t="str">
        <f t="shared" si="7"/>
        <v/>
      </c>
      <c r="U13" s="62" t="str">
        <f t="shared" si="8"/>
        <v/>
      </c>
      <c r="V13" s="65" t="str">
        <f t="shared" si="9"/>
        <v/>
      </c>
      <c r="W13" s="181" t="str">
        <f>IF(I13=0,"",(SUM('Tree Data'!W$35:W37/($K$5*D13))))</f>
        <v/>
      </c>
      <c r="X13" s="181" t="str">
        <f>IF(I13=0,"",(SUM('Tree Data'!X$35:X37/($K$5*D13))))</f>
        <v/>
      </c>
      <c r="Y13" s="182" t="str">
        <f>IF(I13=0,"",AVERAGE($W$11:W13))</f>
        <v/>
      </c>
      <c r="Z13" s="63"/>
      <c r="AA13" s="63"/>
      <c r="AB13" s="63"/>
      <c r="AC13" s="63"/>
      <c r="AD13" s="64"/>
    </row>
    <row r="14" spans="1:34" ht="15" customHeight="1" x14ac:dyDescent="0.2">
      <c r="A14" s="60">
        <v>4</v>
      </c>
      <c r="B14" s="63">
        <f>'Tree Data'!C38</f>
        <v>0</v>
      </c>
      <c r="C14" s="63">
        <f>'Tree Data'!E38</f>
        <v>0</v>
      </c>
      <c r="D14" s="140">
        <f>'Tree Data'!F38</f>
        <v>0</v>
      </c>
      <c r="E14" s="141">
        <f>'Tree Data'!J38</f>
        <v>0</v>
      </c>
      <c r="F14" s="142">
        <f>'Tree Data'!K38</f>
        <v>0</v>
      </c>
      <c r="G14" s="143">
        <f>'Tree Data'!M38</f>
        <v>0</v>
      </c>
      <c r="H14" s="153"/>
      <c r="I14" s="61">
        <f>'Tree Data'!L38</f>
        <v>0</v>
      </c>
      <c r="J14" s="62" t="str">
        <f>'Tree Data'!U38</f>
        <v/>
      </c>
      <c r="K14" s="73" t="str">
        <f>'Tree Data'!V38</f>
        <v/>
      </c>
      <c r="L14" s="73" t="str">
        <f t="shared" si="2"/>
        <v/>
      </c>
      <c r="M14" s="73" t="str">
        <f t="shared" si="3"/>
        <v/>
      </c>
      <c r="N14" s="73" t="str">
        <f t="shared" si="4"/>
        <v/>
      </c>
      <c r="O14" s="73" t="str">
        <f t="shared" si="5"/>
        <v/>
      </c>
      <c r="P14" s="150" t="str">
        <f t="shared" si="6"/>
        <v/>
      </c>
      <c r="Q14" s="172" t="str">
        <f t="shared" si="1"/>
        <v/>
      </c>
      <c r="R14" s="62" t="str">
        <f>IF(I14=0,"",AVERAGE(I$11:I14))</f>
        <v/>
      </c>
      <c r="S14" s="62" t="str">
        <f>IF(I14=0,"",STDEV(I$11:I14))</f>
        <v/>
      </c>
      <c r="T14" s="62" t="str">
        <f t="shared" si="7"/>
        <v/>
      </c>
      <c r="U14" s="62" t="str">
        <f t="shared" si="8"/>
        <v/>
      </c>
      <c r="V14" s="65" t="str">
        <f t="shared" si="9"/>
        <v/>
      </c>
      <c r="W14" s="181" t="str">
        <f>IF(I14=0,"",(SUM('Tree Data'!W$35:W38/($K$5*D14))))</f>
        <v/>
      </c>
      <c r="X14" s="181" t="str">
        <f>IF(I14=0,"",(SUM('Tree Data'!X$35:X38/($K$5*D14))))</f>
        <v/>
      </c>
      <c r="Y14" s="182" t="str">
        <f>IF(I14=0,"",AVERAGE($W$11:W14))</f>
        <v/>
      </c>
      <c r="Z14" s="66" t="str">
        <f>IF(I14=0,"",STDEV($W$11:W14))</f>
        <v/>
      </c>
      <c r="AA14" s="62" t="str">
        <f t="shared" ref="AA14:AA45" si="10">IF(I14=0,"",SQRT(A14))</f>
        <v/>
      </c>
      <c r="AB14" s="66" t="str">
        <f t="shared" ref="AB14:AB45" si="11">IF(I14=0,"",Z14/AA14)</f>
        <v/>
      </c>
      <c r="AC14" s="66" t="str">
        <f t="shared" ref="AC14:AC45" si="12">IF(I14=0,"",Z14/Y14)</f>
        <v/>
      </c>
      <c r="AD14" s="67" t="str">
        <f t="shared" ref="AD14:AD45" si="13">IF(I14=0,"",(Y14-AB14)/Y14*100)</f>
        <v/>
      </c>
    </row>
    <row r="15" spans="1:34" ht="15" customHeight="1" x14ac:dyDescent="0.2">
      <c r="A15" s="60">
        <v>5</v>
      </c>
      <c r="B15" s="63">
        <f>'Tree Data'!C39</f>
        <v>0</v>
      </c>
      <c r="C15" s="63">
        <f>'Tree Data'!E39</f>
        <v>0</v>
      </c>
      <c r="D15" s="140">
        <f>'Tree Data'!F39</f>
        <v>0</v>
      </c>
      <c r="E15" s="141">
        <f>'Tree Data'!J39</f>
        <v>0</v>
      </c>
      <c r="F15" s="142">
        <f>'Tree Data'!K39</f>
        <v>0</v>
      </c>
      <c r="G15" s="143">
        <f>'Tree Data'!M39</f>
        <v>0</v>
      </c>
      <c r="H15" s="153"/>
      <c r="I15" s="61">
        <f>'Tree Data'!L39</f>
        <v>0</v>
      </c>
      <c r="J15" s="62" t="str">
        <f>'Tree Data'!U39</f>
        <v/>
      </c>
      <c r="K15" s="73" t="str">
        <f>'Tree Data'!V39</f>
        <v/>
      </c>
      <c r="L15" s="73" t="str">
        <f t="shared" si="2"/>
        <v/>
      </c>
      <c r="M15" s="73" t="str">
        <f t="shared" si="3"/>
        <v/>
      </c>
      <c r="N15" s="73" t="str">
        <f t="shared" si="4"/>
        <v/>
      </c>
      <c r="O15" s="73" t="str">
        <f t="shared" si="5"/>
        <v/>
      </c>
      <c r="P15" s="150" t="str">
        <f t="shared" si="6"/>
        <v/>
      </c>
      <c r="Q15" s="172" t="str">
        <f t="shared" si="1"/>
        <v/>
      </c>
      <c r="R15" s="62" t="str">
        <f>IF(I15=0,"",AVERAGE(I$11:I15))</f>
        <v/>
      </c>
      <c r="S15" s="62" t="str">
        <f>IF(I15=0,"",STDEV(I$11:I15))</f>
        <v/>
      </c>
      <c r="T15" s="62" t="str">
        <f t="shared" si="7"/>
        <v/>
      </c>
      <c r="U15" s="62" t="str">
        <f t="shared" si="8"/>
        <v/>
      </c>
      <c r="V15" s="65" t="str">
        <f t="shared" si="9"/>
        <v/>
      </c>
      <c r="W15" s="181" t="str">
        <f>IF(I15=0,"",(SUM('Tree Data'!W$35:W39/($K$5*D15))))</f>
        <v/>
      </c>
      <c r="X15" s="181" t="str">
        <f>IF(I15=0,"",(SUM('Tree Data'!X$35:X39/($K$5*D15))))</f>
        <v/>
      </c>
      <c r="Y15" s="182" t="str">
        <f>IF(I15=0,"",AVERAGE($W$11:W15))</f>
        <v/>
      </c>
      <c r="Z15" s="66" t="str">
        <f>IF(I15=0,"",STDEV($W$11:W15))</f>
        <v/>
      </c>
      <c r="AA15" s="62" t="str">
        <f t="shared" si="10"/>
        <v/>
      </c>
      <c r="AB15" s="66" t="str">
        <f t="shared" si="11"/>
        <v/>
      </c>
      <c r="AC15" s="66" t="str">
        <f t="shared" si="12"/>
        <v/>
      </c>
      <c r="AD15" s="67" t="str">
        <f t="shared" si="13"/>
        <v/>
      </c>
    </row>
    <row r="16" spans="1:34" ht="15" customHeight="1" x14ac:dyDescent="0.2">
      <c r="A16" s="60">
        <v>6</v>
      </c>
      <c r="B16" s="63">
        <f>'Tree Data'!C40</f>
        <v>0</v>
      </c>
      <c r="C16" s="63">
        <f>'Tree Data'!E40</f>
        <v>0</v>
      </c>
      <c r="D16" s="140">
        <f>'Tree Data'!F40</f>
        <v>0</v>
      </c>
      <c r="E16" s="141">
        <f>'Tree Data'!J40</f>
        <v>0</v>
      </c>
      <c r="F16" s="142">
        <f>'Tree Data'!K40</f>
        <v>0</v>
      </c>
      <c r="G16" s="143">
        <f>'Tree Data'!M40</f>
        <v>0</v>
      </c>
      <c r="H16" s="153"/>
      <c r="I16" s="61">
        <f>'Tree Data'!L40</f>
        <v>0</v>
      </c>
      <c r="J16" s="62" t="str">
        <f>'Tree Data'!U40</f>
        <v/>
      </c>
      <c r="K16" s="73" t="str">
        <f>'Tree Data'!V40</f>
        <v/>
      </c>
      <c r="L16" s="73" t="str">
        <f t="shared" si="2"/>
        <v/>
      </c>
      <c r="M16" s="73" t="str">
        <f t="shared" si="3"/>
        <v/>
      </c>
      <c r="N16" s="73" t="str">
        <f t="shared" si="4"/>
        <v/>
      </c>
      <c r="O16" s="73" t="str">
        <f t="shared" si="5"/>
        <v/>
      </c>
      <c r="P16" s="150" t="str">
        <f t="shared" si="6"/>
        <v/>
      </c>
      <c r="Q16" s="172" t="str">
        <f t="shared" si="1"/>
        <v/>
      </c>
      <c r="R16" s="62" t="str">
        <f>IF(I16=0,"",AVERAGE(I$11:I16))</f>
        <v/>
      </c>
      <c r="S16" s="62" t="str">
        <f>IF(I16=0,"",STDEV(I$11:I16))</f>
        <v/>
      </c>
      <c r="T16" s="62" t="str">
        <f t="shared" si="7"/>
        <v/>
      </c>
      <c r="U16" s="62" t="str">
        <f t="shared" si="8"/>
        <v/>
      </c>
      <c r="V16" s="65" t="str">
        <f t="shared" si="9"/>
        <v/>
      </c>
      <c r="W16" s="181" t="str">
        <f>IF(I16=0,"",(SUM('Tree Data'!W$35:W40/($K$5*D16))))</f>
        <v/>
      </c>
      <c r="X16" s="181" t="str">
        <f>IF(I16=0,"",(SUM('Tree Data'!X$35:X40/($K$5*D16))))</f>
        <v/>
      </c>
      <c r="Y16" s="182" t="str">
        <f>IF(I16=0,"",AVERAGE($W$11:W16))</f>
        <v/>
      </c>
      <c r="Z16" s="66" t="str">
        <f>IF(I16=0,"",STDEV($W$11:W16))</f>
        <v/>
      </c>
      <c r="AA16" s="62" t="str">
        <f t="shared" si="10"/>
        <v/>
      </c>
      <c r="AB16" s="66" t="str">
        <f t="shared" si="11"/>
        <v/>
      </c>
      <c r="AC16" s="66" t="str">
        <f t="shared" si="12"/>
        <v/>
      </c>
      <c r="AD16" s="67" t="str">
        <f t="shared" si="13"/>
        <v/>
      </c>
    </row>
    <row r="17" spans="1:30" ht="15" customHeight="1" x14ac:dyDescent="0.2">
      <c r="A17" s="60">
        <v>7</v>
      </c>
      <c r="B17" s="63">
        <f>'Tree Data'!C41</f>
        <v>0</v>
      </c>
      <c r="C17" s="63">
        <f>'Tree Data'!E41</f>
        <v>0</v>
      </c>
      <c r="D17" s="140">
        <f>'Tree Data'!F41</f>
        <v>0</v>
      </c>
      <c r="E17" s="141">
        <f>'Tree Data'!J41</f>
        <v>0</v>
      </c>
      <c r="F17" s="142">
        <f>'Tree Data'!K41</f>
        <v>0</v>
      </c>
      <c r="G17" s="143">
        <f>'Tree Data'!M41</f>
        <v>0</v>
      </c>
      <c r="H17" s="153"/>
      <c r="I17" s="61">
        <f>'Tree Data'!L41</f>
        <v>0</v>
      </c>
      <c r="J17" s="62" t="str">
        <f>'Tree Data'!U41</f>
        <v/>
      </c>
      <c r="K17" s="73" t="str">
        <f>'Tree Data'!V41</f>
        <v/>
      </c>
      <c r="L17" s="73" t="str">
        <f t="shared" si="2"/>
        <v/>
      </c>
      <c r="M17" s="73" t="str">
        <f t="shared" si="3"/>
        <v/>
      </c>
      <c r="N17" s="73" t="str">
        <f t="shared" si="4"/>
        <v/>
      </c>
      <c r="O17" s="73" t="str">
        <f t="shared" si="5"/>
        <v/>
      </c>
      <c r="P17" s="150" t="str">
        <f t="shared" si="6"/>
        <v/>
      </c>
      <c r="Q17" s="172" t="str">
        <f t="shared" si="1"/>
        <v/>
      </c>
      <c r="R17" s="62" t="str">
        <f>IF(I17=0,"",AVERAGE(I$11:I17))</f>
        <v/>
      </c>
      <c r="S17" s="62" t="str">
        <f>IF(I17=0,"",STDEV(I$11:I17))</f>
        <v/>
      </c>
      <c r="T17" s="62" t="str">
        <f t="shared" si="7"/>
        <v/>
      </c>
      <c r="U17" s="62" t="str">
        <f t="shared" si="8"/>
        <v/>
      </c>
      <c r="V17" s="65" t="str">
        <f t="shared" si="9"/>
        <v/>
      </c>
      <c r="W17" s="181" t="str">
        <f>IF(I17=0,"",(SUM('Tree Data'!W$35:W41/($K$5*D17))))</f>
        <v/>
      </c>
      <c r="X17" s="181" t="str">
        <f>IF(I17=0,"",(SUM('Tree Data'!X$35:X41/($K$5*D17))))</f>
        <v/>
      </c>
      <c r="Y17" s="182" t="str">
        <f>IF(I17=0,"",AVERAGE($W$11:W17))</f>
        <v/>
      </c>
      <c r="Z17" s="66" t="str">
        <f>IF(I17=0,"",STDEV($W$11:W17))</f>
        <v/>
      </c>
      <c r="AA17" s="62" t="str">
        <f t="shared" si="10"/>
        <v/>
      </c>
      <c r="AB17" s="66" t="str">
        <f t="shared" si="11"/>
        <v/>
      </c>
      <c r="AC17" s="66" t="str">
        <f t="shared" si="12"/>
        <v/>
      </c>
      <c r="AD17" s="67" t="str">
        <f t="shared" si="13"/>
        <v/>
      </c>
    </row>
    <row r="18" spans="1:30" ht="15" customHeight="1" x14ac:dyDescent="0.2">
      <c r="A18" s="60">
        <v>8</v>
      </c>
      <c r="B18" s="63">
        <f>'Tree Data'!C42</f>
        <v>0</v>
      </c>
      <c r="C18" s="63">
        <f>'Tree Data'!E42</f>
        <v>0</v>
      </c>
      <c r="D18" s="140">
        <f>'Tree Data'!F42</f>
        <v>0</v>
      </c>
      <c r="E18" s="141">
        <f>'Tree Data'!J42</f>
        <v>0</v>
      </c>
      <c r="F18" s="142">
        <f>'Tree Data'!K42</f>
        <v>0</v>
      </c>
      <c r="G18" s="143">
        <f>'Tree Data'!M42</f>
        <v>0</v>
      </c>
      <c r="H18" s="153"/>
      <c r="I18" s="61">
        <f>'Tree Data'!L42</f>
        <v>0</v>
      </c>
      <c r="J18" s="62" t="str">
        <f>'Tree Data'!U42</f>
        <v/>
      </c>
      <c r="K18" s="73" t="str">
        <f>'Tree Data'!V42</f>
        <v/>
      </c>
      <c r="L18" s="73" t="str">
        <f t="shared" si="2"/>
        <v/>
      </c>
      <c r="M18" s="73" t="str">
        <f t="shared" si="3"/>
        <v/>
      </c>
      <c r="N18" s="73" t="str">
        <f t="shared" si="4"/>
        <v/>
      </c>
      <c r="O18" s="73" t="str">
        <f t="shared" si="5"/>
        <v/>
      </c>
      <c r="P18" s="150" t="str">
        <f t="shared" si="6"/>
        <v/>
      </c>
      <c r="Q18" s="172" t="str">
        <f t="shared" si="1"/>
        <v/>
      </c>
      <c r="R18" s="62" t="str">
        <f>IF(I18=0,"",AVERAGE(I$11:I18))</f>
        <v/>
      </c>
      <c r="S18" s="62" t="str">
        <f>IF(I18=0,"",STDEV(I$11:I18))</f>
        <v/>
      </c>
      <c r="T18" s="62" t="str">
        <f t="shared" si="7"/>
        <v/>
      </c>
      <c r="U18" s="62" t="str">
        <f t="shared" si="8"/>
        <v/>
      </c>
      <c r="V18" s="65" t="str">
        <f t="shared" si="9"/>
        <v/>
      </c>
      <c r="W18" s="181" t="str">
        <f>IF(I18=0,"",(SUM('Tree Data'!W$35:W42/($K$5*D18))))</f>
        <v/>
      </c>
      <c r="X18" s="181" t="str">
        <f>IF(I18=0,"",(SUM('Tree Data'!X$35:X42/($K$5*D18))))</f>
        <v/>
      </c>
      <c r="Y18" s="182" t="str">
        <f>IF(I18=0,"",AVERAGE($W$11:W18))</f>
        <v/>
      </c>
      <c r="Z18" s="66" t="str">
        <f>IF(I18=0,"",STDEV($W$11:W18))</f>
        <v/>
      </c>
      <c r="AA18" s="62" t="str">
        <f t="shared" si="10"/>
        <v/>
      </c>
      <c r="AB18" s="66" t="str">
        <f t="shared" si="11"/>
        <v/>
      </c>
      <c r="AC18" s="66" t="str">
        <f t="shared" si="12"/>
        <v/>
      </c>
      <c r="AD18" s="67" t="str">
        <f t="shared" si="13"/>
        <v/>
      </c>
    </row>
    <row r="19" spans="1:30" ht="15" customHeight="1" x14ac:dyDescent="0.2">
      <c r="A19" s="60">
        <v>9</v>
      </c>
      <c r="B19" s="63">
        <f>'Tree Data'!C43</f>
        <v>0</v>
      </c>
      <c r="C19" s="63">
        <f>'Tree Data'!E43</f>
        <v>0</v>
      </c>
      <c r="D19" s="140">
        <f>'Tree Data'!F43</f>
        <v>0</v>
      </c>
      <c r="E19" s="141">
        <f>'Tree Data'!J43</f>
        <v>0</v>
      </c>
      <c r="F19" s="142">
        <f>'Tree Data'!K43</f>
        <v>0</v>
      </c>
      <c r="G19" s="143">
        <f>'Tree Data'!M43</f>
        <v>0</v>
      </c>
      <c r="H19" s="153"/>
      <c r="I19" s="61">
        <f>'Tree Data'!L43</f>
        <v>0</v>
      </c>
      <c r="J19" s="62" t="str">
        <f>'Tree Data'!U43</f>
        <v/>
      </c>
      <c r="K19" s="73" t="str">
        <f>'Tree Data'!V43</f>
        <v/>
      </c>
      <c r="L19" s="73" t="str">
        <f t="shared" si="2"/>
        <v/>
      </c>
      <c r="M19" s="73" t="str">
        <f t="shared" si="3"/>
        <v/>
      </c>
      <c r="N19" s="73" t="str">
        <f t="shared" si="4"/>
        <v/>
      </c>
      <c r="O19" s="73" t="str">
        <f t="shared" si="5"/>
        <v/>
      </c>
      <c r="P19" s="150" t="str">
        <f t="shared" si="6"/>
        <v/>
      </c>
      <c r="Q19" s="172" t="str">
        <f t="shared" si="1"/>
        <v/>
      </c>
      <c r="R19" s="62" t="str">
        <f>IF(I19=0,"",AVERAGE(I$11:I19))</f>
        <v/>
      </c>
      <c r="S19" s="62" t="str">
        <f>IF(I19=0,"",STDEV(I$11:I19))</f>
        <v/>
      </c>
      <c r="T19" s="62" t="str">
        <f t="shared" si="7"/>
        <v/>
      </c>
      <c r="U19" s="62" t="str">
        <f t="shared" si="8"/>
        <v/>
      </c>
      <c r="V19" s="65" t="str">
        <f t="shared" si="9"/>
        <v/>
      </c>
      <c r="W19" s="181" t="str">
        <f>IF(I19=0,"",(SUM('Tree Data'!W$35:W43/($K$5*D19))))</f>
        <v/>
      </c>
      <c r="X19" s="181" t="str">
        <f>IF(I19=0,"",(SUM('Tree Data'!X$35:X43/($K$5*D19))))</f>
        <v/>
      </c>
      <c r="Y19" s="182" t="str">
        <f>IF(I19=0,"",AVERAGE($W$11:W19))</f>
        <v/>
      </c>
      <c r="Z19" s="66" t="str">
        <f>IF(I19=0,"",STDEV($W$11:W19))</f>
        <v/>
      </c>
      <c r="AA19" s="62" t="str">
        <f t="shared" si="10"/>
        <v/>
      </c>
      <c r="AB19" s="66" t="str">
        <f t="shared" si="11"/>
        <v/>
      </c>
      <c r="AC19" s="66" t="str">
        <f t="shared" si="12"/>
        <v/>
      </c>
      <c r="AD19" s="67" t="str">
        <f t="shared" si="13"/>
        <v/>
      </c>
    </row>
    <row r="20" spans="1:30" ht="15" customHeight="1" x14ac:dyDescent="0.2">
      <c r="A20" s="60">
        <v>10</v>
      </c>
      <c r="B20" s="63">
        <f>'Tree Data'!C44</f>
        <v>0</v>
      </c>
      <c r="C20" s="63">
        <f>'Tree Data'!E44</f>
        <v>0</v>
      </c>
      <c r="D20" s="140">
        <f>'Tree Data'!F44</f>
        <v>0</v>
      </c>
      <c r="E20" s="141">
        <f>'Tree Data'!J44</f>
        <v>0</v>
      </c>
      <c r="F20" s="142">
        <f>'Tree Data'!K44</f>
        <v>0</v>
      </c>
      <c r="G20" s="143">
        <f>'Tree Data'!M44</f>
        <v>0</v>
      </c>
      <c r="H20" s="153"/>
      <c r="I20" s="61">
        <f>'Tree Data'!L44</f>
        <v>0</v>
      </c>
      <c r="J20" s="62" t="str">
        <f>'Tree Data'!U44</f>
        <v/>
      </c>
      <c r="K20" s="73" t="str">
        <f>'Tree Data'!V44</f>
        <v/>
      </c>
      <c r="L20" s="73" t="str">
        <f t="shared" si="2"/>
        <v/>
      </c>
      <c r="M20" s="73" t="str">
        <f t="shared" si="3"/>
        <v/>
      </c>
      <c r="N20" s="73" t="str">
        <f t="shared" si="4"/>
        <v/>
      </c>
      <c r="O20" s="73" t="str">
        <f t="shared" si="5"/>
        <v/>
      </c>
      <c r="P20" s="150" t="str">
        <f t="shared" si="6"/>
        <v/>
      </c>
      <c r="Q20" s="172" t="str">
        <f t="shared" si="1"/>
        <v/>
      </c>
      <c r="R20" s="62" t="str">
        <f>IF(I20=0,"",AVERAGE(I$11:I20))</f>
        <v/>
      </c>
      <c r="S20" s="62" t="str">
        <f>IF(I20=0,"",STDEV(I$11:I20))</f>
        <v/>
      </c>
      <c r="T20" s="62" t="str">
        <f t="shared" si="7"/>
        <v/>
      </c>
      <c r="U20" s="62" t="str">
        <f t="shared" si="8"/>
        <v/>
      </c>
      <c r="V20" s="65" t="str">
        <f t="shared" si="9"/>
        <v/>
      </c>
      <c r="W20" s="181" t="str">
        <f>IF(I20=0,"",(SUM('Tree Data'!W$35:W44/($K$5*D20))))</f>
        <v/>
      </c>
      <c r="X20" s="181" t="str">
        <f>IF(I20=0,"",(SUM('Tree Data'!X$35:X44/($K$5*D20))))</f>
        <v/>
      </c>
      <c r="Y20" s="182" t="str">
        <f>IF(I20=0,"",AVERAGE($W$11:W20))</f>
        <v/>
      </c>
      <c r="Z20" s="66" t="str">
        <f>IF(I20=0,"",STDEV($W$11:W20))</f>
        <v/>
      </c>
      <c r="AA20" s="62" t="str">
        <f t="shared" si="10"/>
        <v/>
      </c>
      <c r="AB20" s="66" t="str">
        <f t="shared" si="11"/>
        <v/>
      </c>
      <c r="AC20" s="66" t="str">
        <f t="shared" si="12"/>
        <v/>
      </c>
      <c r="AD20" s="67" t="str">
        <f t="shared" si="13"/>
        <v/>
      </c>
    </row>
    <row r="21" spans="1:30" ht="15" customHeight="1" x14ac:dyDescent="0.2">
      <c r="A21" s="60">
        <v>11</v>
      </c>
      <c r="B21" s="63">
        <f>'Tree Data'!C45</f>
        <v>0</v>
      </c>
      <c r="C21" s="63">
        <f>'Tree Data'!E45</f>
        <v>0</v>
      </c>
      <c r="D21" s="140">
        <f>'Tree Data'!F45</f>
        <v>0</v>
      </c>
      <c r="E21" s="141">
        <f>'Tree Data'!J45</f>
        <v>0</v>
      </c>
      <c r="F21" s="142">
        <f>'Tree Data'!K45</f>
        <v>0</v>
      </c>
      <c r="G21" s="143">
        <f>'Tree Data'!M45</f>
        <v>0</v>
      </c>
      <c r="H21" s="153"/>
      <c r="I21" s="61">
        <f>'Tree Data'!L45</f>
        <v>0</v>
      </c>
      <c r="J21" s="62" t="str">
        <f>'Tree Data'!U45</f>
        <v/>
      </c>
      <c r="K21" s="73" t="str">
        <f>'Tree Data'!V45</f>
        <v/>
      </c>
      <c r="L21" s="73" t="str">
        <f t="shared" si="2"/>
        <v/>
      </c>
      <c r="M21" s="73" t="str">
        <f t="shared" si="3"/>
        <v/>
      </c>
      <c r="N21" s="73" t="str">
        <f t="shared" si="4"/>
        <v/>
      </c>
      <c r="O21" s="73" t="str">
        <f t="shared" si="5"/>
        <v/>
      </c>
      <c r="P21" s="150" t="str">
        <f t="shared" si="6"/>
        <v/>
      </c>
      <c r="Q21" s="172" t="str">
        <f t="shared" si="1"/>
        <v/>
      </c>
      <c r="R21" s="62" t="str">
        <f>IF(I21=0,"",AVERAGE(I$11:I21))</f>
        <v/>
      </c>
      <c r="S21" s="62" t="str">
        <f>IF(I21=0,"",STDEV(I$11:I21))</f>
        <v/>
      </c>
      <c r="T21" s="62" t="str">
        <f t="shared" si="7"/>
        <v/>
      </c>
      <c r="U21" s="62" t="str">
        <f t="shared" si="8"/>
        <v/>
      </c>
      <c r="V21" s="65" t="str">
        <f t="shared" si="9"/>
        <v/>
      </c>
      <c r="W21" s="181" t="str">
        <f>IF(I21=0,"",(SUM('Tree Data'!W$35:W45/($K$5*D21))))</f>
        <v/>
      </c>
      <c r="X21" s="181" t="str">
        <f>IF(I21=0,"",(SUM('Tree Data'!X$35:X45/($K$5*D21))))</f>
        <v/>
      </c>
      <c r="Y21" s="182" t="str">
        <f>IF(I21=0,"",AVERAGE($W$11:W21))</f>
        <v/>
      </c>
      <c r="Z21" s="66" t="str">
        <f>IF(I21=0,"",STDEV($W$11:W21))</f>
        <v/>
      </c>
      <c r="AA21" s="62" t="str">
        <f t="shared" si="10"/>
        <v/>
      </c>
      <c r="AB21" s="66" t="str">
        <f t="shared" si="11"/>
        <v/>
      </c>
      <c r="AC21" s="66" t="str">
        <f t="shared" si="12"/>
        <v/>
      </c>
      <c r="AD21" s="67" t="str">
        <f t="shared" si="13"/>
        <v/>
      </c>
    </row>
    <row r="22" spans="1:30" ht="15" customHeight="1" x14ac:dyDescent="0.2">
      <c r="A22" s="60">
        <v>12</v>
      </c>
      <c r="B22" s="63">
        <f>'Tree Data'!C46</f>
        <v>0</v>
      </c>
      <c r="C22" s="63">
        <f>'Tree Data'!E46</f>
        <v>0</v>
      </c>
      <c r="D22" s="140">
        <f>'Tree Data'!F46</f>
        <v>0</v>
      </c>
      <c r="E22" s="141">
        <f>'Tree Data'!J46</f>
        <v>0</v>
      </c>
      <c r="F22" s="142">
        <f>'Tree Data'!K46</f>
        <v>0</v>
      </c>
      <c r="G22" s="143">
        <f>'Tree Data'!M46</f>
        <v>0</v>
      </c>
      <c r="H22" s="153"/>
      <c r="I22" s="61">
        <f>'Tree Data'!L46</f>
        <v>0</v>
      </c>
      <c r="J22" s="62" t="str">
        <f>'Tree Data'!U46</f>
        <v/>
      </c>
      <c r="K22" s="73" t="str">
        <f>'Tree Data'!V46</f>
        <v/>
      </c>
      <c r="L22" s="73" t="str">
        <f t="shared" si="2"/>
        <v/>
      </c>
      <c r="M22" s="73" t="str">
        <f t="shared" si="3"/>
        <v/>
      </c>
      <c r="N22" s="73" t="str">
        <f t="shared" si="4"/>
        <v/>
      </c>
      <c r="O22" s="73" t="str">
        <f t="shared" si="5"/>
        <v/>
      </c>
      <c r="P22" s="150" t="str">
        <f t="shared" si="6"/>
        <v/>
      </c>
      <c r="Q22" s="172" t="str">
        <f t="shared" si="1"/>
        <v/>
      </c>
      <c r="R22" s="62" t="str">
        <f>IF(I22=0,"",AVERAGE(I$11:I22))</f>
        <v/>
      </c>
      <c r="S22" s="62" t="str">
        <f>IF(I22=0,"",STDEV(I$11:I22))</f>
        <v/>
      </c>
      <c r="T22" s="62" t="str">
        <f t="shared" si="7"/>
        <v/>
      </c>
      <c r="U22" s="62" t="str">
        <f t="shared" si="8"/>
        <v/>
      </c>
      <c r="V22" s="65" t="str">
        <f t="shared" si="9"/>
        <v/>
      </c>
      <c r="W22" s="181" t="str">
        <f>IF(I22=0,"",(SUM('Tree Data'!W$35:W46/($K$5*D22))))</f>
        <v/>
      </c>
      <c r="X22" s="181" t="str">
        <f>IF(I22=0,"",(SUM('Tree Data'!X$35:X46/($K$5*D22))))</f>
        <v/>
      </c>
      <c r="Y22" s="182" t="str">
        <f>IF(I22=0,"",AVERAGE($W$11:W22))</f>
        <v/>
      </c>
      <c r="Z22" s="66" t="str">
        <f>IF(I22=0,"",STDEV($W$11:W22))</f>
        <v/>
      </c>
      <c r="AA22" s="62" t="str">
        <f t="shared" si="10"/>
        <v/>
      </c>
      <c r="AB22" s="66" t="str">
        <f t="shared" si="11"/>
        <v/>
      </c>
      <c r="AC22" s="66" t="str">
        <f t="shared" si="12"/>
        <v/>
      </c>
      <c r="AD22" s="67" t="str">
        <f t="shared" si="13"/>
        <v/>
      </c>
    </row>
    <row r="23" spans="1:30" ht="15" customHeight="1" x14ac:dyDescent="0.2">
      <c r="A23" s="60">
        <v>13</v>
      </c>
      <c r="B23" s="63">
        <f>'Tree Data'!C47</f>
        <v>0</v>
      </c>
      <c r="C23" s="63">
        <f>'Tree Data'!E47</f>
        <v>0</v>
      </c>
      <c r="D23" s="140">
        <f>'Tree Data'!F47</f>
        <v>0</v>
      </c>
      <c r="E23" s="141">
        <f>'Tree Data'!J47</f>
        <v>0</v>
      </c>
      <c r="F23" s="142">
        <f>'Tree Data'!K47</f>
        <v>0</v>
      </c>
      <c r="G23" s="143">
        <f>'Tree Data'!M47</f>
        <v>0</v>
      </c>
      <c r="H23" s="153"/>
      <c r="I23" s="61">
        <f>'Tree Data'!L47</f>
        <v>0</v>
      </c>
      <c r="J23" s="62" t="str">
        <f>'Tree Data'!U47</f>
        <v/>
      </c>
      <c r="K23" s="73" t="str">
        <f>'Tree Data'!V47</f>
        <v/>
      </c>
      <c r="L23" s="73" t="str">
        <f t="shared" si="2"/>
        <v/>
      </c>
      <c r="M23" s="73" t="str">
        <f t="shared" si="3"/>
        <v/>
      </c>
      <c r="N23" s="73" t="str">
        <f t="shared" si="4"/>
        <v/>
      </c>
      <c r="O23" s="73" t="str">
        <f t="shared" si="5"/>
        <v/>
      </c>
      <c r="P23" s="150" t="str">
        <f t="shared" si="6"/>
        <v/>
      </c>
      <c r="Q23" s="172" t="str">
        <f t="shared" si="1"/>
        <v/>
      </c>
      <c r="R23" s="62" t="str">
        <f>IF(I23=0,"",AVERAGE(I$11:I23))</f>
        <v/>
      </c>
      <c r="S23" s="62" t="str">
        <f>IF(I23=0,"",STDEV(I$11:I23))</f>
        <v/>
      </c>
      <c r="T23" s="62" t="str">
        <f t="shared" si="7"/>
        <v/>
      </c>
      <c r="U23" s="62" t="str">
        <f t="shared" si="8"/>
        <v/>
      </c>
      <c r="V23" s="65" t="str">
        <f t="shared" si="9"/>
        <v/>
      </c>
      <c r="W23" s="181" t="str">
        <f>IF(I23=0,"",(SUM('Tree Data'!W$35:W47/($K$5*D23))))</f>
        <v/>
      </c>
      <c r="X23" s="181" t="str">
        <f>IF(I23=0,"",(SUM('Tree Data'!X$35:X47/($K$5*D23))))</f>
        <v/>
      </c>
      <c r="Y23" s="182" t="str">
        <f>IF(I23=0,"",AVERAGE($W$11:W23))</f>
        <v/>
      </c>
      <c r="Z23" s="66" t="str">
        <f>IF(I23=0,"",STDEV($W$11:W23))</f>
        <v/>
      </c>
      <c r="AA23" s="62" t="str">
        <f t="shared" si="10"/>
        <v/>
      </c>
      <c r="AB23" s="66" t="str">
        <f t="shared" si="11"/>
        <v/>
      </c>
      <c r="AC23" s="66" t="str">
        <f t="shared" si="12"/>
        <v/>
      </c>
      <c r="AD23" s="67" t="str">
        <f t="shared" si="13"/>
        <v/>
      </c>
    </row>
    <row r="24" spans="1:30" ht="15" customHeight="1" x14ac:dyDescent="0.2">
      <c r="A24" s="60">
        <v>14</v>
      </c>
      <c r="B24" s="63">
        <f>'Tree Data'!C48</f>
        <v>0</v>
      </c>
      <c r="C24" s="63">
        <f>'Tree Data'!E48</f>
        <v>0</v>
      </c>
      <c r="D24" s="140">
        <f>'Tree Data'!F48</f>
        <v>0</v>
      </c>
      <c r="E24" s="141">
        <f>'Tree Data'!J48</f>
        <v>0</v>
      </c>
      <c r="F24" s="142">
        <f>'Tree Data'!K48</f>
        <v>0</v>
      </c>
      <c r="G24" s="143">
        <f>'Tree Data'!M48</f>
        <v>0</v>
      </c>
      <c r="H24" s="153"/>
      <c r="I24" s="61">
        <f>'Tree Data'!L48</f>
        <v>0</v>
      </c>
      <c r="J24" s="62" t="str">
        <f>'Tree Data'!U48</f>
        <v/>
      </c>
      <c r="K24" s="73" t="str">
        <f>'Tree Data'!V48</f>
        <v/>
      </c>
      <c r="L24" s="73" t="str">
        <f t="shared" si="2"/>
        <v/>
      </c>
      <c r="M24" s="73" t="str">
        <f t="shared" si="3"/>
        <v/>
      </c>
      <c r="N24" s="73" t="str">
        <f t="shared" si="4"/>
        <v/>
      </c>
      <c r="O24" s="73" t="str">
        <f t="shared" si="5"/>
        <v/>
      </c>
      <c r="P24" s="150" t="str">
        <f t="shared" si="6"/>
        <v/>
      </c>
      <c r="Q24" s="172" t="str">
        <f t="shared" si="1"/>
        <v/>
      </c>
      <c r="R24" s="62" t="str">
        <f>IF(I24=0,"",AVERAGE(I$11:I24))</f>
        <v/>
      </c>
      <c r="S24" s="62" t="str">
        <f>IF(I24=0,"",STDEV(I$11:I24))</f>
        <v/>
      </c>
      <c r="T24" s="62" t="str">
        <f t="shared" si="7"/>
        <v/>
      </c>
      <c r="U24" s="62" t="str">
        <f t="shared" si="8"/>
        <v/>
      </c>
      <c r="V24" s="65" t="str">
        <f t="shared" si="9"/>
        <v/>
      </c>
      <c r="W24" s="181" t="str">
        <f>IF(I24=0,"",(SUM('Tree Data'!W$35:W48/($K$5*D24))))</f>
        <v/>
      </c>
      <c r="X24" s="181" t="str">
        <f>IF(I24=0,"",(SUM('Tree Data'!X$35:X48/($K$5*D24))))</f>
        <v/>
      </c>
      <c r="Y24" s="182" t="str">
        <f>IF(I24=0,"",AVERAGE($W$11:W24))</f>
        <v/>
      </c>
      <c r="Z24" s="66" t="str">
        <f>IF(I24=0,"",STDEV($W$11:W24))</f>
        <v/>
      </c>
      <c r="AA24" s="62" t="str">
        <f t="shared" si="10"/>
        <v/>
      </c>
      <c r="AB24" s="66" t="str">
        <f t="shared" si="11"/>
        <v/>
      </c>
      <c r="AC24" s="66" t="str">
        <f t="shared" si="12"/>
        <v/>
      </c>
      <c r="AD24" s="67" t="str">
        <f t="shared" si="13"/>
        <v/>
      </c>
    </row>
    <row r="25" spans="1:30" ht="15" customHeight="1" x14ac:dyDescent="0.2">
      <c r="A25" s="60">
        <v>15</v>
      </c>
      <c r="B25" s="63">
        <f>'Tree Data'!C49</f>
        <v>0</v>
      </c>
      <c r="C25" s="63">
        <f>'Tree Data'!E49</f>
        <v>0</v>
      </c>
      <c r="D25" s="140">
        <f>'Tree Data'!F49</f>
        <v>0</v>
      </c>
      <c r="E25" s="141">
        <f>'Tree Data'!J49</f>
        <v>0</v>
      </c>
      <c r="F25" s="142">
        <f>'Tree Data'!K49</f>
        <v>0</v>
      </c>
      <c r="G25" s="143">
        <f>'Tree Data'!M49</f>
        <v>0</v>
      </c>
      <c r="H25" s="153"/>
      <c r="I25" s="61">
        <f>'Tree Data'!L49</f>
        <v>0</v>
      </c>
      <c r="J25" s="62" t="str">
        <f>'Tree Data'!U49</f>
        <v/>
      </c>
      <c r="K25" s="73" t="str">
        <f>'Tree Data'!V49</f>
        <v/>
      </c>
      <c r="L25" s="73" t="str">
        <f t="shared" si="2"/>
        <v/>
      </c>
      <c r="M25" s="73" t="str">
        <f t="shared" si="3"/>
        <v/>
      </c>
      <c r="N25" s="73" t="str">
        <f t="shared" si="4"/>
        <v/>
      </c>
      <c r="O25" s="73" t="str">
        <f t="shared" si="5"/>
        <v/>
      </c>
      <c r="P25" s="150" t="str">
        <f t="shared" si="6"/>
        <v/>
      </c>
      <c r="Q25" s="172" t="str">
        <f t="shared" si="1"/>
        <v/>
      </c>
      <c r="R25" s="62" t="str">
        <f>IF(I25=0,"",AVERAGE(I$11:I25))</f>
        <v/>
      </c>
      <c r="S25" s="62" t="str">
        <f>IF(I25=0,"",STDEV(I$11:I25))</f>
        <v/>
      </c>
      <c r="T25" s="62" t="str">
        <f t="shared" si="7"/>
        <v/>
      </c>
      <c r="U25" s="62" t="str">
        <f t="shared" si="8"/>
        <v/>
      </c>
      <c r="V25" s="65" t="str">
        <f t="shared" si="9"/>
        <v/>
      </c>
      <c r="W25" s="181" t="str">
        <f>IF(I25=0,"",(SUM('Tree Data'!W$35:W49/($K$5*D25))))</f>
        <v/>
      </c>
      <c r="X25" s="181" t="str">
        <f>IF(I25=0,"",(SUM('Tree Data'!X$35:X49/($K$5*D25))))</f>
        <v/>
      </c>
      <c r="Y25" s="182" t="str">
        <f>IF(I25=0,"",AVERAGE($W$11:W25))</f>
        <v/>
      </c>
      <c r="Z25" s="66" t="str">
        <f>IF(I25=0,"",STDEV($W$11:W25))</f>
        <v/>
      </c>
      <c r="AA25" s="62" t="str">
        <f t="shared" si="10"/>
        <v/>
      </c>
      <c r="AB25" s="66" t="str">
        <f t="shared" si="11"/>
        <v/>
      </c>
      <c r="AC25" s="66" t="str">
        <f t="shared" si="12"/>
        <v/>
      </c>
      <c r="AD25" s="67" t="str">
        <f t="shared" si="13"/>
        <v/>
      </c>
    </row>
    <row r="26" spans="1:30" ht="15" customHeight="1" x14ac:dyDescent="0.2">
      <c r="A26" s="60">
        <v>16</v>
      </c>
      <c r="B26" s="63">
        <f>'Tree Data'!C50</f>
        <v>0</v>
      </c>
      <c r="C26" s="63">
        <f>'Tree Data'!E50</f>
        <v>0</v>
      </c>
      <c r="D26" s="140">
        <f>'Tree Data'!F50</f>
        <v>0</v>
      </c>
      <c r="E26" s="141">
        <f>'Tree Data'!J50</f>
        <v>0</v>
      </c>
      <c r="F26" s="142">
        <f>'Tree Data'!K50</f>
        <v>0</v>
      </c>
      <c r="G26" s="143">
        <f>'Tree Data'!M50</f>
        <v>0</v>
      </c>
      <c r="H26" s="153"/>
      <c r="I26" s="61">
        <f>'Tree Data'!L50</f>
        <v>0</v>
      </c>
      <c r="J26" s="62" t="str">
        <f>'Tree Data'!U50</f>
        <v/>
      </c>
      <c r="K26" s="73" t="str">
        <f>'Tree Data'!V50</f>
        <v/>
      </c>
      <c r="L26" s="73" t="str">
        <f t="shared" si="2"/>
        <v/>
      </c>
      <c r="M26" s="73" t="str">
        <f t="shared" si="3"/>
        <v/>
      </c>
      <c r="N26" s="73" t="str">
        <f t="shared" si="4"/>
        <v/>
      </c>
      <c r="O26" s="73" t="str">
        <f t="shared" si="5"/>
        <v/>
      </c>
      <c r="P26" s="150" t="str">
        <f t="shared" si="6"/>
        <v/>
      </c>
      <c r="Q26" s="172" t="str">
        <f t="shared" si="1"/>
        <v/>
      </c>
      <c r="R26" s="62" t="str">
        <f>IF(I26=0,"",AVERAGE(I$11:I26))</f>
        <v/>
      </c>
      <c r="S26" s="62" t="str">
        <f>IF(I26=0,"",STDEV(I$11:I26))</f>
        <v/>
      </c>
      <c r="T26" s="62" t="str">
        <f t="shared" si="7"/>
        <v/>
      </c>
      <c r="U26" s="62" t="str">
        <f t="shared" si="8"/>
        <v/>
      </c>
      <c r="V26" s="65" t="str">
        <f t="shared" si="9"/>
        <v/>
      </c>
      <c r="W26" s="181" t="str">
        <f>IF(I26=0,"",(SUM('Tree Data'!W$35:W50/($K$5*D26))))</f>
        <v/>
      </c>
      <c r="X26" s="181" t="str">
        <f>IF(I26=0,"",(SUM('Tree Data'!X$35:X50/($K$5*D26))))</f>
        <v/>
      </c>
      <c r="Y26" s="182" t="str">
        <f>IF(I26=0,"",AVERAGE($W$11:W26))</f>
        <v/>
      </c>
      <c r="Z26" s="66" t="str">
        <f>IF(I26=0,"",STDEV($W$11:W26))</f>
        <v/>
      </c>
      <c r="AA26" s="62" t="str">
        <f t="shared" si="10"/>
        <v/>
      </c>
      <c r="AB26" s="66" t="str">
        <f t="shared" si="11"/>
        <v/>
      </c>
      <c r="AC26" s="66" t="str">
        <f t="shared" si="12"/>
        <v/>
      </c>
      <c r="AD26" s="67" t="str">
        <f t="shared" si="13"/>
        <v/>
      </c>
    </row>
    <row r="27" spans="1:30" ht="15" customHeight="1" x14ac:dyDescent="0.2">
      <c r="A27" s="60">
        <v>17</v>
      </c>
      <c r="B27" s="63">
        <f>'Tree Data'!C51</f>
        <v>0</v>
      </c>
      <c r="C27" s="63">
        <f>'Tree Data'!E51</f>
        <v>0</v>
      </c>
      <c r="D27" s="140">
        <f>'Tree Data'!F51</f>
        <v>0</v>
      </c>
      <c r="E27" s="141">
        <f>'Tree Data'!J51</f>
        <v>0</v>
      </c>
      <c r="F27" s="142">
        <f>'Tree Data'!K51</f>
        <v>0</v>
      </c>
      <c r="G27" s="143">
        <f>'Tree Data'!M51</f>
        <v>0</v>
      </c>
      <c r="H27" s="153"/>
      <c r="I27" s="61">
        <f>'Tree Data'!L51</f>
        <v>0</v>
      </c>
      <c r="J27" s="62" t="str">
        <f>'Tree Data'!U51</f>
        <v/>
      </c>
      <c r="K27" s="73" t="str">
        <f>'Tree Data'!V51</f>
        <v/>
      </c>
      <c r="L27" s="73" t="str">
        <f t="shared" si="2"/>
        <v/>
      </c>
      <c r="M27" s="73" t="str">
        <f t="shared" si="3"/>
        <v/>
      </c>
      <c r="N27" s="73" t="str">
        <f t="shared" si="4"/>
        <v/>
      </c>
      <c r="O27" s="73" t="str">
        <f t="shared" si="5"/>
        <v/>
      </c>
      <c r="P27" s="150" t="str">
        <f t="shared" si="6"/>
        <v/>
      </c>
      <c r="Q27" s="172" t="str">
        <f t="shared" si="1"/>
        <v/>
      </c>
      <c r="R27" s="62" t="str">
        <f>IF(I27=0,"",AVERAGE(I$11:I27))</f>
        <v/>
      </c>
      <c r="S27" s="62" t="str">
        <f>IF(I27=0,"",STDEV(I$11:I27))</f>
        <v/>
      </c>
      <c r="T27" s="62" t="str">
        <f t="shared" si="7"/>
        <v/>
      </c>
      <c r="U27" s="62" t="str">
        <f t="shared" si="8"/>
        <v/>
      </c>
      <c r="V27" s="65" t="str">
        <f t="shared" si="9"/>
        <v/>
      </c>
      <c r="W27" s="181" t="str">
        <f>IF(I27=0,"",(SUM('Tree Data'!W$35:W51/($K$5*D27))))</f>
        <v/>
      </c>
      <c r="X27" s="181" t="str">
        <f>IF(I27=0,"",(SUM('Tree Data'!X$35:X51/($K$5*D27))))</f>
        <v/>
      </c>
      <c r="Y27" s="182" t="str">
        <f>IF(I27=0,"",AVERAGE($W$11:W27))</f>
        <v/>
      </c>
      <c r="Z27" s="66" t="str">
        <f>IF(I27=0,"",STDEV($W$11:W27))</f>
        <v/>
      </c>
      <c r="AA27" s="62" t="str">
        <f t="shared" si="10"/>
        <v/>
      </c>
      <c r="AB27" s="66" t="str">
        <f t="shared" si="11"/>
        <v/>
      </c>
      <c r="AC27" s="66" t="str">
        <f t="shared" si="12"/>
        <v/>
      </c>
      <c r="AD27" s="67" t="str">
        <f t="shared" si="13"/>
        <v/>
      </c>
    </row>
    <row r="28" spans="1:30" ht="15" customHeight="1" x14ac:dyDescent="0.2">
      <c r="A28" s="60">
        <v>18</v>
      </c>
      <c r="B28" s="63">
        <f>'Tree Data'!C52</f>
        <v>0</v>
      </c>
      <c r="C28" s="63">
        <f>'Tree Data'!E52</f>
        <v>0</v>
      </c>
      <c r="D28" s="140">
        <f>'Tree Data'!F52</f>
        <v>0</v>
      </c>
      <c r="E28" s="141">
        <f>'Tree Data'!J52</f>
        <v>0</v>
      </c>
      <c r="F28" s="142">
        <f>'Tree Data'!K52</f>
        <v>0</v>
      </c>
      <c r="G28" s="143">
        <f>'Tree Data'!M52</f>
        <v>0</v>
      </c>
      <c r="H28" s="153"/>
      <c r="I28" s="61">
        <f>'Tree Data'!L52</f>
        <v>0</v>
      </c>
      <c r="J28" s="62" t="str">
        <f>'Tree Data'!U52</f>
        <v/>
      </c>
      <c r="K28" s="73" t="str">
        <f>'Tree Data'!V52</f>
        <v/>
      </c>
      <c r="L28" s="73" t="str">
        <f t="shared" si="2"/>
        <v/>
      </c>
      <c r="M28" s="73" t="str">
        <f t="shared" si="3"/>
        <v/>
      </c>
      <c r="N28" s="73" t="str">
        <f t="shared" si="4"/>
        <v/>
      </c>
      <c r="O28" s="73" t="str">
        <f t="shared" si="5"/>
        <v/>
      </c>
      <c r="P28" s="150" t="str">
        <f t="shared" si="6"/>
        <v/>
      </c>
      <c r="Q28" s="172" t="str">
        <f t="shared" si="1"/>
        <v/>
      </c>
      <c r="R28" s="62" t="str">
        <f>IF(I28=0,"",AVERAGE(I$11:I28))</f>
        <v/>
      </c>
      <c r="S28" s="62" t="str">
        <f>IF(I28=0,"",STDEV(I$11:I28))</f>
        <v/>
      </c>
      <c r="T28" s="62" t="str">
        <f t="shared" si="7"/>
        <v/>
      </c>
      <c r="U28" s="62" t="str">
        <f t="shared" si="8"/>
        <v/>
      </c>
      <c r="V28" s="65" t="str">
        <f t="shared" si="9"/>
        <v/>
      </c>
      <c r="W28" s="181" t="str">
        <f>IF(I28=0,"",(SUM('Tree Data'!W$35:W52/($K$5*D28))))</f>
        <v/>
      </c>
      <c r="X28" s="181" t="str">
        <f>IF(I28=0,"",(SUM('Tree Data'!X$35:X52/($K$5*D28))))</f>
        <v/>
      </c>
      <c r="Y28" s="182" t="str">
        <f>IF(I28=0,"",AVERAGE($W$11:W28))</f>
        <v/>
      </c>
      <c r="Z28" s="66" t="str">
        <f>IF(I28=0,"",STDEV($W$11:W28))</f>
        <v/>
      </c>
      <c r="AA28" s="62" t="str">
        <f t="shared" si="10"/>
        <v/>
      </c>
      <c r="AB28" s="66" t="str">
        <f t="shared" si="11"/>
        <v/>
      </c>
      <c r="AC28" s="66" t="str">
        <f t="shared" si="12"/>
        <v/>
      </c>
      <c r="AD28" s="67" t="str">
        <f t="shared" si="13"/>
        <v/>
      </c>
    </row>
    <row r="29" spans="1:30" ht="15" customHeight="1" x14ac:dyDescent="0.2">
      <c r="A29" s="60">
        <v>19</v>
      </c>
      <c r="B29" s="63">
        <f>'Tree Data'!C53</f>
        <v>0</v>
      </c>
      <c r="C29" s="63">
        <f>'Tree Data'!E53</f>
        <v>0</v>
      </c>
      <c r="D29" s="140">
        <f>'Tree Data'!F53</f>
        <v>0</v>
      </c>
      <c r="E29" s="141">
        <f>'Tree Data'!J53</f>
        <v>0</v>
      </c>
      <c r="F29" s="142">
        <f>'Tree Data'!K53</f>
        <v>0</v>
      </c>
      <c r="G29" s="143">
        <f>'Tree Data'!M53</f>
        <v>0</v>
      </c>
      <c r="H29" s="153"/>
      <c r="I29" s="61">
        <f>'Tree Data'!L53</f>
        <v>0</v>
      </c>
      <c r="J29" s="62" t="str">
        <f>'Tree Data'!U53</f>
        <v/>
      </c>
      <c r="K29" s="73" t="str">
        <f>'Tree Data'!V53</f>
        <v/>
      </c>
      <c r="L29" s="73" t="str">
        <f t="shared" si="2"/>
        <v/>
      </c>
      <c r="M29" s="73" t="str">
        <f t="shared" si="3"/>
        <v/>
      </c>
      <c r="N29" s="73" t="str">
        <f t="shared" si="4"/>
        <v/>
      </c>
      <c r="O29" s="73" t="str">
        <f t="shared" si="5"/>
        <v/>
      </c>
      <c r="P29" s="150" t="str">
        <f t="shared" si="6"/>
        <v/>
      </c>
      <c r="Q29" s="172" t="str">
        <f t="shared" si="1"/>
        <v/>
      </c>
      <c r="R29" s="62" t="str">
        <f>IF(I29=0,"",AVERAGE(I$11:I29))</f>
        <v/>
      </c>
      <c r="S29" s="62" t="str">
        <f>IF(I29=0,"",STDEV(I$11:I29))</f>
        <v/>
      </c>
      <c r="T29" s="62" t="str">
        <f t="shared" si="7"/>
        <v/>
      </c>
      <c r="U29" s="62" t="str">
        <f t="shared" si="8"/>
        <v/>
      </c>
      <c r="V29" s="65" t="str">
        <f t="shared" si="9"/>
        <v/>
      </c>
      <c r="W29" s="181" t="str">
        <f>IF(I29=0,"",(SUM('Tree Data'!W$35:W53/($K$5*D29))))</f>
        <v/>
      </c>
      <c r="X29" s="181" t="str">
        <f>IF(I29=0,"",(SUM('Tree Data'!X$35:X53/($K$5*D29))))</f>
        <v/>
      </c>
      <c r="Y29" s="182" t="str">
        <f>IF(I29=0,"",AVERAGE($W$11:W29))</f>
        <v/>
      </c>
      <c r="Z29" s="66" t="str">
        <f>IF(I29=0,"",STDEV($W$11:W29))</f>
        <v/>
      </c>
      <c r="AA29" s="62" t="str">
        <f t="shared" si="10"/>
        <v/>
      </c>
      <c r="AB29" s="66" t="str">
        <f t="shared" si="11"/>
        <v/>
      </c>
      <c r="AC29" s="66" t="str">
        <f t="shared" si="12"/>
        <v/>
      </c>
      <c r="AD29" s="67" t="str">
        <f t="shared" si="13"/>
        <v/>
      </c>
    </row>
    <row r="30" spans="1:30" ht="15" customHeight="1" x14ac:dyDescent="0.2">
      <c r="A30" s="60">
        <v>20</v>
      </c>
      <c r="B30" s="63">
        <f>'Tree Data'!C54</f>
        <v>0</v>
      </c>
      <c r="C30" s="63">
        <f>'Tree Data'!E54</f>
        <v>0</v>
      </c>
      <c r="D30" s="140">
        <f>'Tree Data'!F54</f>
        <v>0</v>
      </c>
      <c r="E30" s="141">
        <f>'Tree Data'!J54</f>
        <v>0</v>
      </c>
      <c r="F30" s="142">
        <f>'Tree Data'!K54</f>
        <v>0</v>
      </c>
      <c r="G30" s="143">
        <f>'Tree Data'!M54</f>
        <v>0</v>
      </c>
      <c r="H30" s="153"/>
      <c r="I30" s="61">
        <f>'Tree Data'!L54</f>
        <v>0</v>
      </c>
      <c r="J30" s="62" t="str">
        <f>'Tree Data'!U54</f>
        <v/>
      </c>
      <c r="K30" s="73" t="str">
        <f>'Tree Data'!V54</f>
        <v/>
      </c>
      <c r="L30" s="73" t="str">
        <f t="shared" si="2"/>
        <v/>
      </c>
      <c r="M30" s="73" t="str">
        <f t="shared" si="3"/>
        <v/>
      </c>
      <c r="N30" s="73" t="str">
        <f t="shared" si="4"/>
        <v/>
      </c>
      <c r="O30" s="73" t="str">
        <f t="shared" si="5"/>
        <v/>
      </c>
      <c r="P30" s="150" t="str">
        <f t="shared" si="6"/>
        <v/>
      </c>
      <c r="Q30" s="172" t="str">
        <f t="shared" si="1"/>
        <v/>
      </c>
      <c r="R30" s="62" t="str">
        <f>IF(I30=0,"",AVERAGE(I$11:I30))</f>
        <v/>
      </c>
      <c r="S30" s="62" t="str">
        <f>IF(I30=0,"",STDEV(I$11:I30))</f>
        <v/>
      </c>
      <c r="T30" s="62" t="str">
        <f t="shared" si="7"/>
        <v/>
      </c>
      <c r="U30" s="62" t="str">
        <f t="shared" si="8"/>
        <v/>
      </c>
      <c r="V30" s="65" t="str">
        <f t="shared" si="9"/>
        <v/>
      </c>
      <c r="W30" s="181" t="str">
        <f>IF(I30=0,"",(SUM('Tree Data'!W$35:W54/($K$5*D30))))</f>
        <v/>
      </c>
      <c r="X30" s="181" t="str">
        <f>IF(I30=0,"",(SUM('Tree Data'!X$35:X54/($K$5*D30))))</f>
        <v/>
      </c>
      <c r="Y30" s="182" t="str">
        <f>IF(I30=0,"",AVERAGE($W$11:W30))</f>
        <v/>
      </c>
      <c r="Z30" s="66" t="str">
        <f>IF(I30=0,"",STDEV($W$11:W30))</f>
        <v/>
      </c>
      <c r="AA30" s="62" t="str">
        <f t="shared" si="10"/>
        <v/>
      </c>
      <c r="AB30" s="66" t="str">
        <f t="shared" si="11"/>
        <v/>
      </c>
      <c r="AC30" s="66" t="str">
        <f t="shared" si="12"/>
        <v/>
      </c>
      <c r="AD30" s="67" t="str">
        <f t="shared" si="13"/>
        <v/>
      </c>
    </row>
    <row r="31" spans="1:30" ht="15" customHeight="1" x14ac:dyDescent="0.2">
      <c r="A31" s="60">
        <v>21</v>
      </c>
      <c r="B31" s="63">
        <f>'Tree Data'!C55</f>
        <v>0</v>
      </c>
      <c r="C31" s="63">
        <f>'Tree Data'!E55</f>
        <v>0</v>
      </c>
      <c r="D31" s="140">
        <f>'Tree Data'!F55</f>
        <v>0</v>
      </c>
      <c r="E31" s="141">
        <f>'Tree Data'!J55</f>
        <v>0</v>
      </c>
      <c r="F31" s="142">
        <f>'Tree Data'!K55</f>
        <v>0</v>
      </c>
      <c r="G31" s="143">
        <f>'Tree Data'!M55</f>
        <v>0</v>
      </c>
      <c r="H31" s="153"/>
      <c r="I31" s="61">
        <f>'Tree Data'!L55</f>
        <v>0</v>
      </c>
      <c r="J31" s="62" t="str">
        <f>'Tree Data'!U55</f>
        <v/>
      </c>
      <c r="K31" s="73" t="str">
        <f>'Tree Data'!V55</f>
        <v/>
      </c>
      <c r="L31" s="73" t="str">
        <f t="shared" si="2"/>
        <v/>
      </c>
      <c r="M31" s="73" t="str">
        <f t="shared" si="3"/>
        <v/>
      </c>
      <c r="N31" s="73" t="str">
        <f t="shared" si="4"/>
        <v/>
      </c>
      <c r="O31" s="73" t="str">
        <f t="shared" si="5"/>
        <v/>
      </c>
      <c r="P31" s="150" t="str">
        <f t="shared" si="6"/>
        <v/>
      </c>
      <c r="Q31" s="172" t="str">
        <f t="shared" si="1"/>
        <v/>
      </c>
      <c r="R31" s="62" t="str">
        <f>IF(I31=0,"",AVERAGE(I$11:I31))</f>
        <v/>
      </c>
      <c r="S31" s="62" t="str">
        <f>IF(I31=0,"",STDEV(I$11:I31))</f>
        <v/>
      </c>
      <c r="T31" s="62" t="str">
        <f t="shared" si="7"/>
        <v/>
      </c>
      <c r="U31" s="62" t="str">
        <f t="shared" si="8"/>
        <v/>
      </c>
      <c r="V31" s="65" t="str">
        <f t="shared" si="9"/>
        <v/>
      </c>
      <c r="W31" s="181" t="str">
        <f>IF(I31=0,"",(SUM('Tree Data'!W$35:W55/($K$5*D31))))</f>
        <v/>
      </c>
      <c r="X31" s="181" t="str">
        <f>IF(I31=0,"",(SUM('Tree Data'!X$35:X55/($K$5*D31))))</f>
        <v/>
      </c>
      <c r="Y31" s="182" t="str">
        <f>IF(I31=0,"",AVERAGE($W$11:W31))</f>
        <v/>
      </c>
      <c r="Z31" s="66" t="str">
        <f>IF(I31=0,"",STDEV($W$11:W31))</f>
        <v/>
      </c>
      <c r="AA31" s="62" t="str">
        <f t="shared" si="10"/>
        <v/>
      </c>
      <c r="AB31" s="66" t="str">
        <f t="shared" si="11"/>
        <v/>
      </c>
      <c r="AC31" s="66" t="str">
        <f t="shared" si="12"/>
        <v/>
      </c>
      <c r="AD31" s="67" t="str">
        <f t="shared" si="13"/>
        <v/>
      </c>
    </row>
    <row r="32" spans="1:30" ht="15" customHeight="1" x14ac:dyDescent="0.2">
      <c r="A32" s="60">
        <v>22</v>
      </c>
      <c r="B32" s="63">
        <f>'Tree Data'!C56</f>
        <v>0</v>
      </c>
      <c r="C32" s="63">
        <f>'Tree Data'!E56</f>
        <v>0</v>
      </c>
      <c r="D32" s="140">
        <f>'Tree Data'!F56</f>
        <v>0</v>
      </c>
      <c r="E32" s="141">
        <f>'Tree Data'!J56</f>
        <v>0</v>
      </c>
      <c r="F32" s="142">
        <f>'Tree Data'!K56</f>
        <v>0</v>
      </c>
      <c r="G32" s="143">
        <f>'Tree Data'!M56</f>
        <v>0</v>
      </c>
      <c r="H32" s="153"/>
      <c r="I32" s="61">
        <f>'Tree Data'!L56</f>
        <v>0</v>
      </c>
      <c r="J32" s="62" t="str">
        <f>'Tree Data'!U56</f>
        <v/>
      </c>
      <c r="K32" s="73" t="str">
        <f>'Tree Data'!V56</f>
        <v/>
      </c>
      <c r="L32" s="73" t="str">
        <f t="shared" si="2"/>
        <v/>
      </c>
      <c r="M32" s="73" t="str">
        <f t="shared" si="3"/>
        <v/>
      </c>
      <c r="N32" s="73" t="str">
        <f t="shared" si="4"/>
        <v/>
      </c>
      <c r="O32" s="73" t="str">
        <f t="shared" si="5"/>
        <v/>
      </c>
      <c r="P32" s="150" t="str">
        <f t="shared" si="6"/>
        <v/>
      </c>
      <c r="Q32" s="172" t="str">
        <f t="shared" si="1"/>
        <v/>
      </c>
      <c r="R32" s="62" t="str">
        <f>IF(I32=0,"",AVERAGE(I$11:I32))</f>
        <v/>
      </c>
      <c r="S32" s="62" t="str">
        <f>IF(I32=0,"",STDEV(I$11:I32))</f>
        <v/>
      </c>
      <c r="T32" s="62" t="str">
        <f t="shared" si="7"/>
        <v/>
      </c>
      <c r="U32" s="62" t="str">
        <f t="shared" si="8"/>
        <v/>
      </c>
      <c r="V32" s="65" t="str">
        <f t="shared" si="9"/>
        <v/>
      </c>
      <c r="W32" s="181" t="str">
        <f>IF(I32=0,"",(SUM('Tree Data'!W$35:W56/($K$5*D32))))</f>
        <v/>
      </c>
      <c r="X32" s="181" t="str">
        <f>IF(I32=0,"",(SUM('Tree Data'!X$35:X56/($K$5*D32))))</f>
        <v/>
      </c>
      <c r="Y32" s="182" t="str">
        <f>IF(I32=0,"",AVERAGE($W$11:W32))</f>
        <v/>
      </c>
      <c r="Z32" s="66" t="str">
        <f>IF(I32=0,"",STDEV($W$11:W32))</f>
        <v/>
      </c>
      <c r="AA32" s="62" t="str">
        <f t="shared" si="10"/>
        <v/>
      </c>
      <c r="AB32" s="66" t="str">
        <f t="shared" si="11"/>
        <v/>
      </c>
      <c r="AC32" s="66" t="str">
        <f t="shared" si="12"/>
        <v/>
      </c>
      <c r="AD32" s="67" t="str">
        <f t="shared" si="13"/>
        <v/>
      </c>
    </row>
    <row r="33" spans="1:30" ht="15" customHeight="1" x14ac:dyDescent="0.2">
      <c r="A33" s="60">
        <v>23</v>
      </c>
      <c r="B33" s="63">
        <f>'Tree Data'!C57</f>
        <v>0</v>
      </c>
      <c r="C33" s="63">
        <f>'Tree Data'!E57</f>
        <v>0</v>
      </c>
      <c r="D33" s="140">
        <f>'Tree Data'!F57</f>
        <v>0</v>
      </c>
      <c r="E33" s="141">
        <f>'Tree Data'!J57</f>
        <v>0</v>
      </c>
      <c r="F33" s="142">
        <f>'Tree Data'!K57</f>
        <v>0</v>
      </c>
      <c r="G33" s="143">
        <f>'Tree Data'!M57</f>
        <v>0</v>
      </c>
      <c r="H33" s="153"/>
      <c r="I33" s="61">
        <f>'Tree Data'!L57</f>
        <v>0</v>
      </c>
      <c r="J33" s="62" t="str">
        <f>'Tree Data'!U57</f>
        <v/>
      </c>
      <c r="K33" s="73" t="str">
        <f>'Tree Data'!V57</f>
        <v/>
      </c>
      <c r="L33" s="73" t="str">
        <f t="shared" si="2"/>
        <v/>
      </c>
      <c r="M33" s="73" t="str">
        <f t="shared" si="3"/>
        <v/>
      </c>
      <c r="N33" s="73" t="str">
        <f t="shared" si="4"/>
        <v/>
      </c>
      <c r="O33" s="73" t="str">
        <f t="shared" si="5"/>
        <v/>
      </c>
      <c r="P33" s="150" t="str">
        <f t="shared" si="6"/>
        <v/>
      </c>
      <c r="Q33" s="172" t="str">
        <f t="shared" si="1"/>
        <v/>
      </c>
      <c r="R33" s="62" t="str">
        <f>IF(I33=0,"",AVERAGE(I$11:I33))</f>
        <v/>
      </c>
      <c r="S33" s="62" t="str">
        <f>IF(I33=0,"",STDEV(I$11:I33))</f>
        <v/>
      </c>
      <c r="T33" s="62" t="str">
        <f t="shared" si="7"/>
        <v/>
      </c>
      <c r="U33" s="62" t="str">
        <f t="shared" si="8"/>
        <v/>
      </c>
      <c r="V33" s="65" t="str">
        <f t="shared" si="9"/>
        <v/>
      </c>
      <c r="W33" s="181" t="str">
        <f>IF(I33=0,"",(SUM('Tree Data'!W$35:W57/($K$5*D33))))</f>
        <v/>
      </c>
      <c r="X33" s="181" t="str">
        <f>IF(I33=0,"",(SUM('Tree Data'!X$35:X57/($K$5*D33))))</f>
        <v/>
      </c>
      <c r="Y33" s="182" t="str">
        <f>IF(I33=0,"",AVERAGE($W$11:W33))</f>
        <v/>
      </c>
      <c r="Z33" s="66" t="str">
        <f>IF(I33=0,"",STDEV($W$11:W33))</f>
        <v/>
      </c>
      <c r="AA33" s="62" t="str">
        <f t="shared" si="10"/>
        <v/>
      </c>
      <c r="AB33" s="66" t="str">
        <f t="shared" si="11"/>
        <v/>
      </c>
      <c r="AC33" s="66" t="str">
        <f t="shared" si="12"/>
        <v/>
      </c>
      <c r="AD33" s="67" t="str">
        <f t="shared" si="13"/>
        <v/>
      </c>
    </row>
    <row r="34" spans="1:30" ht="15" customHeight="1" x14ac:dyDescent="0.2">
      <c r="A34" s="60">
        <v>24</v>
      </c>
      <c r="B34" s="63">
        <f>'Tree Data'!C58</f>
        <v>0</v>
      </c>
      <c r="C34" s="63">
        <f>'Tree Data'!E58</f>
        <v>0</v>
      </c>
      <c r="D34" s="140">
        <f>'Tree Data'!F58</f>
        <v>0</v>
      </c>
      <c r="E34" s="141">
        <f>'Tree Data'!J58</f>
        <v>0</v>
      </c>
      <c r="F34" s="142">
        <f>'Tree Data'!K58</f>
        <v>0</v>
      </c>
      <c r="G34" s="143">
        <f>'Tree Data'!M58</f>
        <v>0</v>
      </c>
      <c r="H34" s="153"/>
      <c r="I34" s="61">
        <f>'Tree Data'!L58</f>
        <v>0</v>
      </c>
      <c r="J34" s="62" t="str">
        <f>'Tree Data'!U58</f>
        <v/>
      </c>
      <c r="K34" s="73" t="str">
        <f>'Tree Data'!V58</f>
        <v/>
      </c>
      <c r="L34" s="73" t="str">
        <f t="shared" si="2"/>
        <v/>
      </c>
      <c r="M34" s="73" t="str">
        <f t="shared" si="3"/>
        <v/>
      </c>
      <c r="N34" s="73" t="str">
        <f t="shared" si="4"/>
        <v/>
      </c>
      <c r="O34" s="73" t="str">
        <f t="shared" si="5"/>
        <v/>
      </c>
      <c r="P34" s="150" t="str">
        <f t="shared" si="6"/>
        <v/>
      </c>
      <c r="Q34" s="172" t="str">
        <f t="shared" si="1"/>
        <v/>
      </c>
      <c r="R34" s="62" t="str">
        <f>IF(I34=0,"",AVERAGE(I$11:I34))</f>
        <v/>
      </c>
      <c r="S34" s="62" t="str">
        <f>IF(I34=0,"",STDEV(I$11:I34))</f>
        <v/>
      </c>
      <c r="T34" s="62" t="str">
        <f t="shared" si="7"/>
        <v/>
      </c>
      <c r="U34" s="62" t="str">
        <f t="shared" si="8"/>
        <v/>
      </c>
      <c r="V34" s="65" t="str">
        <f t="shared" si="9"/>
        <v/>
      </c>
      <c r="W34" s="181" t="str">
        <f>IF(I34=0,"",(SUM('Tree Data'!W$35:W58/($K$5*D34))))</f>
        <v/>
      </c>
      <c r="X34" s="181" t="str">
        <f>IF(I34=0,"",(SUM('Tree Data'!X$35:X58/($K$5*D34))))</f>
        <v/>
      </c>
      <c r="Y34" s="182" t="str">
        <f>IF(I34=0,"",AVERAGE($W$11:W34))</f>
        <v/>
      </c>
      <c r="Z34" s="66" t="str">
        <f>IF(I34=0,"",STDEV($W$11:W34))</f>
        <v/>
      </c>
      <c r="AA34" s="62" t="str">
        <f t="shared" si="10"/>
        <v/>
      </c>
      <c r="AB34" s="66" t="str">
        <f t="shared" si="11"/>
        <v/>
      </c>
      <c r="AC34" s="66" t="str">
        <f t="shared" si="12"/>
        <v/>
      </c>
      <c r="AD34" s="67" t="str">
        <f t="shared" si="13"/>
        <v/>
      </c>
    </row>
    <row r="35" spans="1:30" ht="15" customHeight="1" x14ac:dyDescent="0.2">
      <c r="A35" s="60">
        <v>25</v>
      </c>
      <c r="B35" s="63">
        <f>'Tree Data'!C59</f>
        <v>0</v>
      </c>
      <c r="C35" s="63">
        <f>'Tree Data'!E59</f>
        <v>0</v>
      </c>
      <c r="D35" s="140">
        <f>'Tree Data'!F59</f>
        <v>0</v>
      </c>
      <c r="E35" s="141">
        <f>'Tree Data'!J59</f>
        <v>0</v>
      </c>
      <c r="F35" s="142">
        <f>'Tree Data'!K59</f>
        <v>0</v>
      </c>
      <c r="G35" s="143">
        <f>'Tree Data'!M59</f>
        <v>0</v>
      </c>
      <c r="H35" s="153"/>
      <c r="I35" s="61">
        <f>'Tree Data'!L59</f>
        <v>0</v>
      </c>
      <c r="J35" s="62" t="str">
        <f>'Tree Data'!U59</f>
        <v/>
      </c>
      <c r="K35" s="73" t="str">
        <f>'Tree Data'!V59</f>
        <v/>
      </c>
      <c r="L35" s="73" t="str">
        <f t="shared" si="2"/>
        <v/>
      </c>
      <c r="M35" s="73" t="str">
        <f t="shared" si="3"/>
        <v/>
      </c>
      <c r="N35" s="73" t="str">
        <f t="shared" si="4"/>
        <v/>
      </c>
      <c r="O35" s="73" t="str">
        <f t="shared" si="5"/>
        <v/>
      </c>
      <c r="P35" s="150" t="str">
        <f t="shared" si="6"/>
        <v/>
      </c>
      <c r="Q35" s="172" t="str">
        <f t="shared" si="1"/>
        <v/>
      </c>
      <c r="R35" s="62" t="str">
        <f>IF(I35=0,"",AVERAGE(I$11:I35))</f>
        <v/>
      </c>
      <c r="S35" s="62" t="str">
        <f>IF(I35=0,"",STDEV(I$11:I35))</f>
        <v/>
      </c>
      <c r="T35" s="62" t="str">
        <f t="shared" si="7"/>
        <v/>
      </c>
      <c r="U35" s="62" t="str">
        <f t="shared" si="8"/>
        <v/>
      </c>
      <c r="V35" s="65" t="str">
        <f t="shared" si="9"/>
        <v/>
      </c>
      <c r="W35" s="181" t="str">
        <f>IF(I35=0,"",(SUM('Tree Data'!W$35:W59/($K$5*D35))))</f>
        <v/>
      </c>
      <c r="X35" s="181" t="str">
        <f>IF(I35=0,"",(SUM('Tree Data'!X$35:X59/($K$5*D35))))</f>
        <v/>
      </c>
      <c r="Y35" s="182" t="str">
        <f>IF(I35=0,"",AVERAGE($W$11:W35))</f>
        <v/>
      </c>
      <c r="Z35" s="66" t="str">
        <f>IF(I35=0,"",STDEV($W$11:W35))</f>
        <v/>
      </c>
      <c r="AA35" s="62" t="str">
        <f t="shared" si="10"/>
        <v/>
      </c>
      <c r="AB35" s="66" t="str">
        <f t="shared" si="11"/>
        <v/>
      </c>
      <c r="AC35" s="66" t="str">
        <f t="shared" si="12"/>
        <v/>
      </c>
      <c r="AD35" s="67" t="str">
        <f t="shared" si="13"/>
        <v/>
      </c>
    </row>
    <row r="36" spans="1:30" ht="15" customHeight="1" x14ac:dyDescent="0.2">
      <c r="A36" s="60">
        <v>26</v>
      </c>
      <c r="B36" s="63">
        <f>'Tree Data'!C60</f>
        <v>0</v>
      </c>
      <c r="C36" s="63">
        <f>'Tree Data'!E60</f>
        <v>0</v>
      </c>
      <c r="D36" s="140">
        <f>'Tree Data'!F60</f>
        <v>0</v>
      </c>
      <c r="E36" s="141">
        <f>'Tree Data'!J60</f>
        <v>0</v>
      </c>
      <c r="F36" s="142">
        <f>'Tree Data'!K60</f>
        <v>0</v>
      </c>
      <c r="G36" s="143">
        <f>'Tree Data'!M60</f>
        <v>0</v>
      </c>
      <c r="H36" s="153"/>
      <c r="I36" s="61">
        <f>'Tree Data'!L60</f>
        <v>0</v>
      </c>
      <c r="J36" s="62" t="str">
        <f>'Tree Data'!U60</f>
        <v/>
      </c>
      <c r="K36" s="73" t="str">
        <f>'Tree Data'!V60</f>
        <v/>
      </c>
      <c r="L36" s="73" t="str">
        <f t="shared" si="2"/>
        <v/>
      </c>
      <c r="M36" s="73" t="str">
        <f t="shared" si="3"/>
        <v/>
      </c>
      <c r="N36" s="73" t="str">
        <f t="shared" si="4"/>
        <v/>
      </c>
      <c r="O36" s="73" t="str">
        <f t="shared" si="5"/>
        <v/>
      </c>
      <c r="P36" s="150" t="str">
        <f t="shared" si="6"/>
        <v/>
      </c>
      <c r="Q36" s="172" t="str">
        <f t="shared" si="1"/>
        <v/>
      </c>
      <c r="R36" s="62" t="str">
        <f>IF(I36=0,"",AVERAGE(I$11:I36))</f>
        <v/>
      </c>
      <c r="S36" s="62" t="str">
        <f>IF(I36=0,"",STDEV(I$11:I36))</f>
        <v/>
      </c>
      <c r="T36" s="62" t="str">
        <f t="shared" si="7"/>
        <v/>
      </c>
      <c r="U36" s="62" t="str">
        <f t="shared" si="8"/>
        <v/>
      </c>
      <c r="V36" s="65" t="str">
        <f t="shared" si="9"/>
        <v/>
      </c>
      <c r="W36" s="181" t="str">
        <f>IF(I36=0,"",(SUM('Tree Data'!W$35:W60/($K$5*D36))))</f>
        <v/>
      </c>
      <c r="X36" s="181" t="str">
        <f>IF(I36=0,"",(SUM('Tree Data'!X$35:X60/($K$5*D36))))</f>
        <v/>
      </c>
      <c r="Y36" s="182" t="str">
        <f>IF(I36=0,"",AVERAGE($W$11:W36))</f>
        <v/>
      </c>
      <c r="Z36" s="66" t="str">
        <f>IF(I36=0,"",STDEV($W$11:W36))</f>
        <v/>
      </c>
      <c r="AA36" s="62" t="str">
        <f t="shared" si="10"/>
        <v/>
      </c>
      <c r="AB36" s="66" t="str">
        <f t="shared" si="11"/>
        <v/>
      </c>
      <c r="AC36" s="66" t="str">
        <f t="shared" si="12"/>
        <v/>
      </c>
      <c r="AD36" s="67" t="str">
        <f t="shared" si="13"/>
        <v/>
      </c>
    </row>
    <row r="37" spans="1:30" ht="15" customHeight="1" x14ac:dyDescent="0.2">
      <c r="A37" s="60">
        <v>27</v>
      </c>
      <c r="B37" s="63">
        <f>'Tree Data'!C61</f>
        <v>0</v>
      </c>
      <c r="C37" s="63">
        <f>'Tree Data'!E61</f>
        <v>0</v>
      </c>
      <c r="D37" s="140">
        <f>'Tree Data'!F61</f>
        <v>0</v>
      </c>
      <c r="E37" s="141">
        <f>'Tree Data'!J61</f>
        <v>0</v>
      </c>
      <c r="F37" s="142">
        <f>'Tree Data'!K61</f>
        <v>0</v>
      </c>
      <c r="G37" s="143">
        <f>'Tree Data'!M61</f>
        <v>0</v>
      </c>
      <c r="H37" s="153"/>
      <c r="I37" s="61">
        <f>'Tree Data'!L61</f>
        <v>0</v>
      </c>
      <c r="J37" s="62" t="str">
        <f>'Tree Data'!U61</f>
        <v/>
      </c>
      <c r="K37" s="73" t="str">
        <f>'Tree Data'!V61</f>
        <v/>
      </c>
      <c r="L37" s="73" t="str">
        <f t="shared" si="2"/>
        <v/>
      </c>
      <c r="M37" s="73" t="str">
        <f t="shared" si="3"/>
        <v/>
      </c>
      <c r="N37" s="73" t="str">
        <f t="shared" si="4"/>
        <v/>
      </c>
      <c r="O37" s="73" t="str">
        <f t="shared" si="5"/>
        <v/>
      </c>
      <c r="P37" s="150" t="str">
        <f t="shared" si="6"/>
        <v/>
      </c>
      <c r="Q37" s="172" t="str">
        <f t="shared" si="1"/>
        <v/>
      </c>
      <c r="R37" s="62" t="str">
        <f>IF(I37=0,"",AVERAGE(I$11:I37))</f>
        <v/>
      </c>
      <c r="S37" s="62" t="str">
        <f>IF(I37=0,"",STDEV(I$11:I37))</f>
        <v/>
      </c>
      <c r="T37" s="62" t="str">
        <f t="shared" si="7"/>
        <v/>
      </c>
      <c r="U37" s="62" t="str">
        <f t="shared" si="8"/>
        <v/>
      </c>
      <c r="V37" s="65" t="str">
        <f t="shared" si="9"/>
        <v/>
      </c>
      <c r="W37" s="181" t="str">
        <f>IF(I37=0,"",(SUM('Tree Data'!W$35:W61/($K$5*D37))))</f>
        <v/>
      </c>
      <c r="X37" s="181" t="str">
        <f>IF(I37=0,"",(SUM('Tree Data'!X$35:X61/($K$5*D37))))</f>
        <v/>
      </c>
      <c r="Y37" s="182" t="str">
        <f>IF(I37=0,"",AVERAGE($W$11:W37))</f>
        <v/>
      </c>
      <c r="Z37" s="66" t="str">
        <f>IF(I37=0,"",STDEV($W$11:W37))</f>
        <v/>
      </c>
      <c r="AA37" s="62" t="str">
        <f t="shared" si="10"/>
        <v/>
      </c>
      <c r="AB37" s="66" t="str">
        <f t="shared" si="11"/>
        <v/>
      </c>
      <c r="AC37" s="66" t="str">
        <f t="shared" si="12"/>
        <v/>
      </c>
      <c r="AD37" s="67" t="str">
        <f t="shared" si="13"/>
        <v/>
      </c>
    </row>
    <row r="38" spans="1:30" ht="15" customHeight="1" x14ac:dyDescent="0.2">
      <c r="A38" s="60">
        <v>28</v>
      </c>
      <c r="B38" s="63">
        <f>'Tree Data'!C62</f>
        <v>0</v>
      </c>
      <c r="C38" s="63">
        <f>'Tree Data'!E62</f>
        <v>0</v>
      </c>
      <c r="D38" s="140">
        <f>'Tree Data'!F62</f>
        <v>0</v>
      </c>
      <c r="E38" s="141">
        <f>'Tree Data'!J62</f>
        <v>0</v>
      </c>
      <c r="F38" s="142">
        <f>'Tree Data'!K62</f>
        <v>0</v>
      </c>
      <c r="G38" s="143">
        <f>'Tree Data'!M62</f>
        <v>0</v>
      </c>
      <c r="H38" s="153"/>
      <c r="I38" s="61">
        <f>'Tree Data'!L62</f>
        <v>0</v>
      </c>
      <c r="J38" s="62" t="str">
        <f>'Tree Data'!U62</f>
        <v/>
      </c>
      <c r="K38" s="73" t="str">
        <f>'Tree Data'!V62</f>
        <v/>
      </c>
      <c r="L38" s="73" t="str">
        <f t="shared" si="2"/>
        <v/>
      </c>
      <c r="M38" s="73" t="str">
        <f t="shared" si="3"/>
        <v/>
      </c>
      <c r="N38" s="73" t="str">
        <f t="shared" si="4"/>
        <v/>
      </c>
      <c r="O38" s="73" t="str">
        <f t="shared" si="5"/>
        <v/>
      </c>
      <c r="P38" s="150" t="str">
        <f t="shared" si="6"/>
        <v/>
      </c>
      <c r="Q38" s="172" t="str">
        <f t="shared" si="1"/>
        <v/>
      </c>
      <c r="R38" s="62" t="str">
        <f>IF(I38=0,"",AVERAGE(I$11:I38))</f>
        <v/>
      </c>
      <c r="S38" s="62" t="str">
        <f>IF(I38=0,"",STDEV(I$11:I38))</f>
        <v/>
      </c>
      <c r="T38" s="62" t="str">
        <f t="shared" si="7"/>
        <v/>
      </c>
      <c r="U38" s="62" t="str">
        <f t="shared" si="8"/>
        <v/>
      </c>
      <c r="V38" s="65" t="str">
        <f t="shared" si="9"/>
        <v/>
      </c>
      <c r="W38" s="181" t="str">
        <f>IF(I38=0,"",(SUM('Tree Data'!W$35:W62/($K$5*D38))))</f>
        <v/>
      </c>
      <c r="X38" s="181" t="str">
        <f>IF(I38=0,"",(SUM('Tree Data'!X$35:X62/($K$5*D38))))</f>
        <v/>
      </c>
      <c r="Y38" s="182" t="str">
        <f>IF(I38=0,"",AVERAGE($W$11:W38))</f>
        <v/>
      </c>
      <c r="Z38" s="66" t="str">
        <f>IF(I38=0,"",STDEV($W$11:W38))</f>
        <v/>
      </c>
      <c r="AA38" s="62" t="str">
        <f t="shared" si="10"/>
        <v/>
      </c>
      <c r="AB38" s="66" t="str">
        <f t="shared" si="11"/>
        <v/>
      </c>
      <c r="AC38" s="66" t="str">
        <f t="shared" si="12"/>
        <v/>
      </c>
      <c r="AD38" s="67" t="str">
        <f t="shared" si="13"/>
        <v/>
      </c>
    </row>
    <row r="39" spans="1:30" ht="15" customHeight="1" x14ac:dyDescent="0.2">
      <c r="A39" s="60">
        <v>29</v>
      </c>
      <c r="B39" s="63">
        <f>'Tree Data'!C63</f>
        <v>0</v>
      </c>
      <c r="C39" s="63">
        <f>'Tree Data'!E63</f>
        <v>0</v>
      </c>
      <c r="D39" s="140">
        <f>'Tree Data'!F63</f>
        <v>0</v>
      </c>
      <c r="E39" s="141">
        <f>'Tree Data'!J63</f>
        <v>0</v>
      </c>
      <c r="F39" s="142">
        <f>'Tree Data'!K63</f>
        <v>0</v>
      </c>
      <c r="G39" s="143">
        <f>'Tree Data'!M63</f>
        <v>0</v>
      </c>
      <c r="H39" s="153"/>
      <c r="I39" s="61">
        <f>'Tree Data'!L63</f>
        <v>0</v>
      </c>
      <c r="J39" s="62" t="str">
        <f>'Tree Data'!U63</f>
        <v/>
      </c>
      <c r="K39" s="73" t="str">
        <f>'Tree Data'!V63</f>
        <v/>
      </c>
      <c r="L39" s="73" t="str">
        <f t="shared" si="2"/>
        <v/>
      </c>
      <c r="M39" s="73" t="str">
        <f t="shared" si="3"/>
        <v/>
      </c>
      <c r="N39" s="73" t="str">
        <f t="shared" si="4"/>
        <v/>
      </c>
      <c r="O39" s="73" t="str">
        <f t="shared" si="5"/>
        <v/>
      </c>
      <c r="P39" s="150" t="str">
        <f t="shared" si="6"/>
        <v/>
      </c>
      <c r="Q39" s="172" t="str">
        <f t="shared" si="1"/>
        <v/>
      </c>
      <c r="R39" s="62" t="str">
        <f>IF(I39=0,"",AVERAGE(I$11:I39))</f>
        <v/>
      </c>
      <c r="S39" s="62" t="str">
        <f>IF(I39=0,"",STDEV(I$11:I39))</f>
        <v/>
      </c>
      <c r="T39" s="62" t="str">
        <f t="shared" si="7"/>
        <v/>
      </c>
      <c r="U39" s="62" t="str">
        <f t="shared" si="8"/>
        <v/>
      </c>
      <c r="V39" s="65" t="str">
        <f t="shared" si="9"/>
        <v/>
      </c>
      <c r="W39" s="181" t="str">
        <f>IF(I39=0,"",(SUM('Tree Data'!W$35:W63/($K$5*D39))))</f>
        <v/>
      </c>
      <c r="X39" s="181" t="str">
        <f>IF(I39=0,"",(SUM('Tree Data'!X$35:X63/($K$5*D39))))</f>
        <v/>
      </c>
      <c r="Y39" s="182" t="str">
        <f>IF(I39=0,"",AVERAGE($W$11:W39))</f>
        <v/>
      </c>
      <c r="Z39" s="66" t="str">
        <f>IF(I39=0,"",STDEV($W$11:W39))</f>
        <v/>
      </c>
      <c r="AA39" s="62" t="str">
        <f t="shared" si="10"/>
        <v/>
      </c>
      <c r="AB39" s="66" t="str">
        <f t="shared" si="11"/>
        <v/>
      </c>
      <c r="AC39" s="66" t="str">
        <f t="shared" si="12"/>
        <v/>
      </c>
      <c r="AD39" s="67" t="str">
        <f t="shared" si="13"/>
        <v/>
      </c>
    </row>
    <row r="40" spans="1:30" ht="15" customHeight="1" x14ac:dyDescent="0.2">
      <c r="A40" s="60">
        <v>30</v>
      </c>
      <c r="B40" s="63">
        <f>'Tree Data'!C64</f>
        <v>0</v>
      </c>
      <c r="C40" s="63">
        <f>'Tree Data'!E64</f>
        <v>0</v>
      </c>
      <c r="D40" s="140">
        <f>'Tree Data'!F64</f>
        <v>0</v>
      </c>
      <c r="E40" s="141">
        <f>'Tree Data'!J64</f>
        <v>0</v>
      </c>
      <c r="F40" s="142">
        <f>'Tree Data'!K64</f>
        <v>0</v>
      </c>
      <c r="G40" s="143">
        <f>'Tree Data'!M64</f>
        <v>0</v>
      </c>
      <c r="H40" s="153"/>
      <c r="I40" s="61">
        <f>'Tree Data'!L64</f>
        <v>0</v>
      </c>
      <c r="J40" s="62" t="str">
        <f>'Tree Data'!U64</f>
        <v/>
      </c>
      <c r="K40" s="73" t="str">
        <f>'Tree Data'!V64</f>
        <v/>
      </c>
      <c r="L40" s="73" t="str">
        <f t="shared" si="2"/>
        <v/>
      </c>
      <c r="M40" s="73" t="str">
        <f t="shared" si="3"/>
        <v/>
      </c>
      <c r="N40" s="73" t="str">
        <f t="shared" si="4"/>
        <v/>
      </c>
      <c r="O40" s="73" t="str">
        <f t="shared" si="5"/>
        <v/>
      </c>
      <c r="P40" s="150" t="str">
        <f t="shared" si="6"/>
        <v/>
      </c>
      <c r="Q40" s="172" t="str">
        <f t="shared" si="1"/>
        <v/>
      </c>
      <c r="R40" s="62" t="str">
        <f>IF(I40=0,"",AVERAGE(I$11:I40))</f>
        <v/>
      </c>
      <c r="S40" s="62" t="str">
        <f>IF(I40=0,"",STDEV(I$11:I40))</f>
        <v/>
      </c>
      <c r="T40" s="62" t="str">
        <f t="shared" si="7"/>
        <v/>
      </c>
      <c r="U40" s="62" t="str">
        <f t="shared" si="8"/>
        <v/>
      </c>
      <c r="V40" s="65" t="str">
        <f t="shared" si="9"/>
        <v/>
      </c>
      <c r="W40" s="181" t="str">
        <f>IF(I40=0,"",(SUM('Tree Data'!W$35:W64/($K$5*D40))))</f>
        <v/>
      </c>
      <c r="X40" s="181" t="str">
        <f>IF(I40=0,"",(SUM('Tree Data'!X$35:X64/($K$5*D40))))</f>
        <v/>
      </c>
      <c r="Y40" s="182" t="str">
        <f>IF(I40=0,"",AVERAGE($W$11:W40))</f>
        <v/>
      </c>
      <c r="Z40" s="66" t="str">
        <f>IF(I40=0,"",STDEV($W$11:W40))</f>
        <v/>
      </c>
      <c r="AA40" s="62" t="str">
        <f t="shared" si="10"/>
        <v/>
      </c>
      <c r="AB40" s="66" t="str">
        <f t="shared" si="11"/>
        <v/>
      </c>
      <c r="AC40" s="66" t="str">
        <f t="shared" si="12"/>
        <v/>
      </c>
      <c r="AD40" s="67" t="str">
        <f t="shared" si="13"/>
        <v/>
      </c>
    </row>
    <row r="41" spans="1:30" ht="15" customHeight="1" x14ac:dyDescent="0.2">
      <c r="A41" s="60">
        <v>31</v>
      </c>
      <c r="B41" s="63">
        <f>'Tree Data'!C65</f>
        <v>0</v>
      </c>
      <c r="C41" s="63">
        <f>'Tree Data'!E65</f>
        <v>0</v>
      </c>
      <c r="D41" s="140">
        <f>'Tree Data'!F65</f>
        <v>0</v>
      </c>
      <c r="E41" s="141">
        <f>'Tree Data'!J65</f>
        <v>0</v>
      </c>
      <c r="F41" s="142">
        <f>'Tree Data'!K65</f>
        <v>0</v>
      </c>
      <c r="G41" s="143">
        <f>'Tree Data'!M65</f>
        <v>0</v>
      </c>
      <c r="H41" s="153"/>
      <c r="I41" s="61">
        <f>'Tree Data'!L65</f>
        <v>0</v>
      </c>
      <c r="J41" s="62" t="str">
        <f>'Tree Data'!U65</f>
        <v/>
      </c>
      <c r="K41" s="73" t="str">
        <f>'Tree Data'!V65</f>
        <v/>
      </c>
      <c r="L41" s="73" t="str">
        <f t="shared" si="2"/>
        <v/>
      </c>
      <c r="M41" s="73" t="str">
        <f t="shared" si="3"/>
        <v/>
      </c>
      <c r="N41" s="73" t="str">
        <f t="shared" si="4"/>
        <v/>
      </c>
      <c r="O41" s="73" t="str">
        <f t="shared" si="5"/>
        <v/>
      </c>
      <c r="P41" s="150" t="str">
        <f t="shared" si="6"/>
        <v/>
      </c>
      <c r="Q41" s="172" t="str">
        <f t="shared" si="1"/>
        <v/>
      </c>
      <c r="R41" s="62" t="str">
        <f>IF(I41=0,"",AVERAGE(I$11:I41))</f>
        <v/>
      </c>
      <c r="S41" s="62" t="str">
        <f>IF(I41=0,"",STDEV(I$11:I41))</f>
        <v/>
      </c>
      <c r="T41" s="62" t="str">
        <f t="shared" si="7"/>
        <v/>
      </c>
      <c r="U41" s="62" t="str">
        <f t="shared" si="8"/>
        <v/>
      </c>
      <c r="V41" s="65" t="str">
        <f t="shared" si="9"/>
        <v/>
      </c>
      <c r="W41" s="181" t="str">
        <f>IF(I41=0,"",(SUM('Tree Data'!W$35:W65/($K$5*D41))))</f>
        <v/>
      </c>
      <c r="X41" s="181" t="str">
        <f>IF(I41=0,"",(SUM('Tree Data'!X$35:X65/($K$5*D41))))</f>
        <v/>
      </c>
      <c r="Y41" s="182" t="str">
        <f>IF(I41=0,"",AVERAGE($W$11:W41))</f>
        <v/>
      </c>
      <c r="Z41" s="66" t="str">
        <f>IF(I41=0,"",STDEV($W$11:W41))</f>
        <v/>
      </c>
      <c r="AA41" s="62" t="str">
        <f t="shared" si="10"/>
        <v/>
      </c>
      <c r="AB41" s="66" t="str">
        <f t="shared" si="11"/>
        <v/>
      </c>
      <c r="AC41" s="66" t="str">
        <f t="shared" si="12"/>
        <v/>
      </c>
      <c r="AD41" s="67" t="str">
        <f t="shared" si="13"/>
        <v/>
      </c>
    </row>
    <row r="42" spans="1:30" ht="15" customHeight="1" x14ac:dyDescent="0.2">
      <c r="A42" s="60">
        <v>32</v>
      </c>
      <c r="B42" s="63">
        <f>'Tree Data'!C66</f>
        <v>0</v>
      </c>
      <c r="C42" s="63">
        <f>'Tree Data'!E66</f>
        <v>0</v>
      </c>
      <c r="D42" s="140">
        <f>'Tree Data'!F66</f>
        <v>0</v>
      </c>
      <c r="E42" s="141">
        <f>'Tree Data'!J66</f>
        <v>0</v>
      </c>
      <c r="F42" s="142">
        <f>'Tree Data'!K66</f>
        <v>0</v>
      </c>
      <c r="G42" s="143">
        <f>'Tree Data'!M66</f>
        <v>0</v>
      </c>
      <c r="H42" s="153"/>
      <c r="I42" s="61">
        <f>'Tree Data'!L66</f>
        <v>0</v>
      </c>
      <c r="J42" s="62" t="str">
        <f>'Tree Data'!U66</f>
        <v/>
      </c>
      <c r="K42" s="73" t="str">
        <f>'Tree Data'!V66</f>
        <v/>
      </c>
      <c r="L42" s="73" t="str">
        <f t="shared" si="2"/>
        <v/>
      </c>
      <c r="M42" s="73" t="str">
        <f t="shared" si="3"/>
        <v/>
      </c>
      <c r="N42" s="73" t="str">
        <f t="shared" si="4"/>
        <v/>
      </c>
      <c r="O42" s="73" t="str">
        <f t="shared" si="5"/>
        <v/>
      </c>
      <c r="P42" s="150" t="str">
        <f t="shared" si="6"/>
        <v/>
      </c>
      <c r="Q42" s="172" t="str">
        <f t="shared" si="1"/>
        <v/>
      </c>
      <c r="R42" s="62" t="str">
        <f>IF(I42=0,"",AVERAGE(I$11:I42))</f>
        <v/>
      </c>
      <c r="S42" s="62" t="str">
        <f>IF(I42=0,"",STDEV(I$11:I42))</f>
        <v/>
      </c>
      <c r="T42" s="62" t="str">
        <f t="shared" si="7"/>
        <v/>
      </c>
      <c r="U42" s="62" t="str">
        <f t="shared" si="8"/>
        <v/>
      </c>
      <c r="V42" s="65" t="str">
        <f t="shared" si="9"/>
        <v/>
      </c>
      <c r="W42" s="181" t="str">
        <f>IF(I42=0,"",(SUM('Tree Data'!W$35:W66/($K$5*D42))))</f>
        <v/>
      </c>
      <c r="X42" s="181" t="str">
        <f>IF(I42=0,"",(SUM('Tree Data'!X$35:X66/($K$5*D42))))</f>
        <v/>
      </c>
      <c r="Y42" s="182" t="str">
        <f>IF(I42=0,"",AVERAGE($W$11:W42))</f>
        <v/>
      </c>
      <c r="Z42" s="66" t="str">
        <f>IF(I42=0,"",STDEV($W$11:W42))</f>
        <v/>
      </c>
      <c r="AA42" s="62" t="str">
        <f t="shared" si="10"/>
        <v/>
      </c>
      <c r="AB42" s="66" t="str">
        <f t="shared" si="11"/>
        <v/>
      </c>
      <c r="AC42" s="66" t="str">
        <f t="shared" si="12"/>
        <v/>
      </c>
      <c r="AD42" s="67" t="str">
        <f t="shared" si="13"/>
        <v/>
      </c>
    </row>
    <row r="43" spans="1:30" ht="15" customHeight="1" x14ac:dyDescent="0.2">
      <c r="A43" s="60">
        <v>33</v>
      </c>
      <c r="B43" s="63">
        <f>'Tree Data'!C67</f>
        <v>0</v>
      </c>
      <c r="C43" s="63">
        <f>'Tree Data'!E67</f>
        <v>0</v>
      </c>
      <c r="D43" s="140">
        <f>'Tree Data'!F67</f>
        <v>0</v>
      </c>
      <c r="E43" s="141">
        <f>'Tree Data'!J67</f>
        <v>0</v>
      </c>
      <c r="F43" s="142">
        <f>'Tree Data'!K67</f>
        <v>0</v>
      </c>
      <c r="G43" s="143">
        <f>'Tree Data'!M67</f>
        <v>0</v>
      </c>
      <c r="H43" s="153"/>
      <c r="I43" s="61">
        <f>'Tree Data'!L67</f>
        <v>0</v>
      </c>
      <c r="J43" s="62" t="str">
        <f>'Tree Data'!U67</f>
        <v/>
      </c>
      <c r="K43" s="73" t="str">
        <f>'Tree Data'!V67</f>
        <v/>
      </c>
      <c r="L43" s="73" t="str">
        <f t="shared" si="2"/>
        <v/>
      </c>
      <c r="M43" s="73" t="str">
        <f t="shared" si="3"/>
        <v/>
      </c>
      <c r="N43" s="73" t="str">
        <f t="shared" si="4"/>
        <v/>
      </c>
      <c r="O43" s="73" t="str">
        <f t="shared" si="5"/>
        <v/>
      </c>
      <c r="P43" s="150" t="str">
        <f t="shared" si="6"/>
        <v/>
      </c>
      <c r="Q43" s="172" t="str">
        <f t="shared" ref="Q43:Q74" si="14">IF(I43=0,"",G43*P43)</f>
        <v/>
      </c>
      <c r="R43" s="62" t="str">
        <f>IF(I43=0,"",AVERAGE(I$11:I43))</f>
        <v/>
      </c>
      <c r="S43" s="62" t="str">
        <f>IF(I43=0,"",STDEV(I$11:I43))</f>
        <v/>
      </c>
      <c r="T43" s="62" t="str">
        <f t="shared" si="7"/>
        <v/>
      </c>
      <c r="U43" s="62" t="str">
        <f t="shared" si="8"/>
        <v/>
      </c>
      <c r="V43" s="65" t="str">
        <f t="shared" si="9"/>
        <v/>
      </c>
      <c r="W43" s="181" t="str">
        <f>IF(I43=0,"",(SUM('Tree Data'!W$35:W67/($K$5*D43))))</f>
        <v/>
      </c>
      <c r="X43" s="181" t="str">
        <f>IF(I43=0,"",(SUM('Tree Data'!X$35:X67/($K$5*D43))))</f>
        <v/>
      </c>
      <c r="Y43" s="182" t="str">
        <f>IF(I43=0,"",AVERAGE($W$11:W43))</f>
        <v/>
      </c>
      <c r="Z43" s="66" t="str">
        <f>IF(I43=0,"",STDEV($W$11:W43))</f>
        <v/>
      </c>
      <c r="AA43" s="62" t="str">
        <f t="shared" si="10"/>
        <v/>
      </c>
      <c r="AB43" s="66" t="str">
        <f t="shared" si="11"/>
        <v/>
      </c>
      <c r="AC43" s="66" t="str">
        <f t="shared" si="12"/>
        <v/>
      </c>
      <c r="AD43" s="67" t="str">
        <f t="shared" si="13"/>
        <v/>
      </c>
    </row>
    <row r="44" spans="1:30" ht="15" customHeight="1" x14ac:dyDescent="0.2">
      <c r="A44" s="60">
        <v>34</v>
      </c>
      <c r="B44" s="63">
        <f>'Tree Data'!C68</f>
        <v>0</v>
      </c>
      <c r="C44" s="63">
        <f>'Tree Data'!E68</f>
        <v>0</v>
      </c>
      <c r="D44" s="140">
        <f>'Tree Data'!F68</f>
        <v>0</v>
      </c>
      <c r="E44" s="141">
        <f>'Tree Data'!J68</f>
        <v>0</v>
      </c>
      <c r="F44" s="142">
        <f>'Tree Data'!K68</f>
        <v>0</v>
      </c>
      <c r="G44" s="143">
        <f>'Tree Data'!M68</f>
        <v>0</v>
      </c>
      <c r="H44" s="153"/>
      <c r="I44" s="61">
        <f>'Tree Data'!L68</f>
        <v>0</v>
      </c>
      <c r="J44" s="62" t="str">
        <f>'Tree Data'!U68</f>
        <v/>
      </c>
      <c r="K44" s="73" t="str">
        <f>'Tree Data'!V68</f>
        <v/>
      </c>
      <c r="L44" s="73" t="str">
        <f t="shared" si="2"/>
        <v/>
      </c>
      <c r="M44" s="73" t="str">
        <f t="shared" si="3"/>
        <v/>
      </c>
      <c r="N44" s="73" t="str">
        <f t="shared" si="4"/>
        <v/>
      </c>
      <c r="O44" s="73" t="str">
        <f t="shared" si="5"/>
        <v/>
      </c>
      <c r="P44" s="150" t="str">
        <f t="shared" si="6"/>
        <v/>
      </c>
      <c r="Q44" s="172" t="str">
        <f t="shared" si="14"/>
        <v/>
      </c>
      <c r="R44" s="62" t="str">
        <f>IF(I44=0,"",AVERAGE(I$11:I44))</f>
        <v/>
      </c>
      <c r="S44" s="62" t="str">
        <f>IF(I44=0,"",STDEV(I$11:I44))</f>
        <v/>
      </c>
      <c r="T44" s="62" t="str">
        <f t="shared" ref="T44:T75" si="15">IF(I44=0,"",SQRT(A44))</f>
        <v/>
      </c>
      <c r="U44" s="62" t="str">
        <f t="shared" ref="U44:U75" si="16">IF(I44=0,"",S44/T44)</f>
        <v/>
      </c>
      <c r="V44" s="65" t="str">
        <f t="shared" ref="V44:V75" si="17">IF(I44=0,"",S44/R44)</f>
        <v/>
      </c>
      <c r="W44" s="181" t="str">
        <f>IF(I44=0,"",(SUM('Tree Data'!W$35:W68/($K$5*D44))))</f>
        <v/>
      </c>
      <c r="X44" s="181" t="str">
        <f>IF(I44=0,"",(SUM('Tree Data'!X$35:X68/($K$5*D44))))</f>
        <v/>
      </c>
      <c r="Y44" s="182" t="str">
        <f>IF(I44=0,"",AVERAGE($W$11:W44))</f>
        <v/>
      </c>
      <c r="Z44" s="66" t="str">
        <f>IF(I44=0,"",STDEV($W$11:W44))</f>
        <v/>
      </c>
      <c r="AA44" s="62" t="str">
        <f t="shared" si="10"/>
        <v/>
      </c>
      <c r="AB44" s="66" t="str">
        <f t="shared" si="11"/>
        <v/>
      </c>
      <c r="AC44" s="66" t="str">
        <f t="shared" si="12"/>
        <v/>
      </c>
      <c r="AD44" s="67" t="str">
        <f t="shared" si="13"/>
        <v/>
      </c>
    </row>
    <row r="45" spans="1:30" ht="15" customHeight="1" x14ac:dyDescent="0.2">
      <c r="A45" s="60">
        <v>35</v>
      </c>
      <c r="B45" s="63">
        <f>'Tree Data'!C69</f>
        <v>0</v>
      </c>
      <c r="C45" s="63">
        <f>'Tree Data'!E69</f>
        <v>0</v>
      </c>
      <c r="D45" s="140">
        <f>'Tree Data'!F69</f>
        <v>0</v>
      </c>
      <c r="E45" s="141">
        <f>'Tree Data'!J69</f>
        <v>0</v>
      </c>
      <c r="F45" s="142">
        <f>'Tree Data'!K69</f>
        <v>0</v>
      </c>
      <c r="G45" s="143">
        <f>'Tree Data'!M69</f>
        <v>0</v>
      </c>
      <c r="H45" s="153"/>
      <c r="I45" s="61">
        <f>'Tree Data'!L69</f>
        <v>0</v>
      </c>
      <c r="J45" s="62" t="str">
        <f>'Tree Data'!U69</f>
        <v/>
      </c>
      <c r="K45" s="73" t="str">
        <f>'Tree Data'!V69</f>
        <v/>
      </c>
      <c r="L45" s="73" t="str">
        <f t="shared" si="2"/>
        <v/>
      </c>
      <c r="M45" s="73" t="str">
        <f t="shared" si="3"/>
        <v/>
      </c>
      <c r="N45" s="73" t="str">
        <f t="shared" si="4"/>
        <v/>
      </c>
      <c r="O45" s="73" t="str">
        <f t="shared" si="5"/>
        <v/>
      </c>
      <c r="P45" s="150" t="str">
        <f t="shared" si="6"/>
        <v/>
      </c>
      <c r="Q45" s="172" t="str">
        <f t="shared" si="14"/>
        <v/>
      </c>
      <c r="R45" s="62" t="str">
        <f>IF(I45=0,"",AVERAGE(I$11:I45))</f>
        <v/>
      </c>
      <c r="S45" s="62" t="str">
        <f>IF(I45=0,"",STDEV(I$11:I45))</f>
        <v/>
      </c>
      <c r="T45" s="62" t="str">
        <f t="shared" si="15"/>
        <v/>
      </c>
      <c r="U45" s="62" t="str">
        <f t="shared" si="16"/>
        <v/>
      </c>
      <c r="V45" s="65" t="str">
        <f t="shared" si="17"/>
        <v/>
      </c>
      <c r="W45" s="181" t="str">
        <f>IF(I45=0,"",(SUM('Tree Data'!W$35:W69/($K$5*D45))))</f>
        <v/>
      </c>
      <c r="X45" s="181" t="str">
        <f>IF(I45=0,"",(SUM('Tree Data'!X$35:X69/($K$5*D45))))</f>
        <v/>
      </c>
      <c r="Y45" s="182" t="str">
        <f>IF(I45=0,"",AVERAGE($W$11:W45))</f>
        <v/>
      </c>
      <c r="Z45" s="66" t="str">
        <f>IF(I45=0,"",STDEV($W$11:W45))</f>
        <v/>
      </c>
      <c r="AA45" s="62" t="str">
        <f t="shared" si="10"/>
        <v/>
      </c>
      <c r="AB45" s="66" t="str">
        <f t="shared" si="11"/>
        <v/>
      </c>
      <c r="AC45" s="66" t="str">
        <f t="shared" si="12"/>
        <v/>
      </c>
      <c r="AD45" s="67" t="str">
        <f t="shared" si="13"/>
        <v/>
      </c>
    </row>
    <row r="46" spans="1:30" ht="15" customHeight="1" x14ac:dyDescent="0.2">
      <c r="A46" s="60">
        <v>36</v>
      </c>
      <c r="B46" s="63">
        <f>'Tree Data'!C70</f>
        <v>0</v>
      </c>
      <c r="C46" s="63">
        <f>'Tree Data'!E70</f>
        <v>0</v>
      </c>
      <c r="D46" s="140">
        <f>'Tree Data'!F70</f>
        <v>0</v>
      </c>
      <c r="E46" s="141">
        <f>'Tree Data'!J70</f>
        <v>0</v>
      </c>
      <c r="F46" s="142">
        <f>'Tree Data'!K70</f>
        <v>0</v>
      </c>
      <c r="G46" s="143">
        <f>'Tree Data'!M70</f>
        <v>0</v>
      </c>
      <c r="H46" s="153"/>
      <c r="I46" s="61">
        <f>'Tree Data'!L70</f>
        <v>0</v>
      </c>
      <c r="J46" s="62" t="str">
        <f>'Tree Data'!U70</f>
        <v/>
      </c>
      <c r="K46" s="73" t="str">
        <f>'Tree Data'!V70</f>
        <v/>
      </c>
      <c r="L46" s="73" t="str">
        <f t="shared" si="2"/>
        <v/>
      </c>
      <c r="M46" s="73" t="str">
        <f t="shared" si="3"/>
        <v/>
      </c>
      <c r="N46" s="73" t="str">
        <f t="shared" si="4"/>
        <v/>
      </c>
      <c r="O46" s="73" t="str">
        <f t="shared" si="5"/>
        <v/>
      </c>
      <c r="P46" s="150" t="str">
        <f t="shared" si="6"/>
        <v/>
      </c>
      <c r="Q46" s="172" t="str">
        <f t="shared" si="14"/>
        <v/>
      </c>
      <c r="R46" s="62" t="str">
        <f>IF(I46=0,"",AVERAGE(I$11:I46))</f>
        <v/>
      </c>
      <c r="S46" s="62" t="str">
        <f>IF(I46=0,"",STDEV(I$11:I46))</f>
        <v/>
      </c>
      <c r="T46" s="62" t="str">
        <f t="shared" si="15"/>
        <v/>
      </c>
      <c r="U46" s="62" t="str">
        <f t="shared" si="16"/>
        <v/>
      </c>
      <c r="V46" s="65" t="str">
        <f t="shared" si="17"/>
        <v/>
      </c>
      <c r="W46" s="181" t="str">
        <f>IF(I46=0,"",(SUM('Tree Data'!W$35:W70/($K$5*D46))))</f>
        <v/>
      </c>
      <c r="X46" s="181" t="str">
        <f>IF(I46=0,"",(SUM('Tree Data'!X$35:X70/($K$5*D46))))</f>
        <v/>
      </c>
      <c r="Y46" s="182" t="str">
        <f>IF(I46=0,"",AVERAGE($W$11:W46))</f>
        <v/>
      </c>
      <c r="Z46" s="66" t="str">
        <f>IF(I46=0,"",STDEV($W$11:W46))</f>
        <v/>
      </c>
      <c r="AA46" s="62" t="str">
        <f t="shared" ref="AA46:AA77" si="18">IF(I46=0,"",SQRT(A46))</f>
        <v/>
      </c>
      <c r="AB46" s="66" t="str">
        <f t="shared" ref="AB46:AB77" si="19">IF(I46=0,"",Z46/AA46)</f>
        <v/>
      </c>
      <c r="AC46" s="66" t="str">
        <f t="shared" ref="AC46:AC77" si="20">IF(I46=0,"",Z46/Y46)</f>
        <v/>
      </c>
      <c r="AD46" s="67" t="str">
        <f t="shared" ref="AD46:AD77" si="21">IF(I46=0,"",(Y46-AB46)/Y46*100)</f>
        <v/>
      </c>
    </row>
    <row r="47" spans="1:30" ht="15" customHeight="1" x14ac:dyDescent="0.2">
      <c r="A47" s="60">
        <v>37</v>
      </c>
      <c r="B47" s="63">
        <f>'Tree Data'!C71</f>
        <v>0</v>
      </c>
      <c r="C47" s="63">
        <f>'Tree Data'!E71</f>
        <v>0</v>
      </c>
      <c r="D47" s="140">
        <f>'Tree Data'!F71</f>
        <v>0</v>
      </c>
      <c r="E47" s="141">
        <f>'Tree Data'!J71</f>
        <v>0</v>
      </c>
      <c r="F47" s="142">
        <f>'Tree Data'!K71</f>
        <v>0</v>
      </c>
      <c r="G47" s="143">
        <f>'Tree Data'!M71</f>
        <v>0</v>
      </c>
      <c r="H47" s="153"/>
      <c r="I47" s="61">
        <f>'Tree Data'!L71</f>
        <v>0</v>
      </c>
      <c r="J47" s="62" t="str">
        <f>'Tree Data'!U71</f>
        <v/>
      </c>
      <c r="K47" s="73" t="str">
        <f>'Tree Data'!V71</f>
        <v/>
      </c>
      <c r="L47" s="73" t="str">
        <f t="shared" si="2"/>
        <v/>
      </c>
      <c r="M47" s="73" t="str">
        <f t="shared" si="3"/>
        <v/>
      </c>
      <c r="N47" s="73" t="str">
        <f t="shared" si="4"/>
        <v/>
      </c>
      <c r="O47" s="73" t="str">
        <f t="shared" si="5"/>
        <v/>
      </c>
      <c r="P47" s="150" t="str">
        <f t="shared" si="6"/>
        <v/>
      </c>
      <c r="Q47" s="172" t="str">
        <f t="shared" si="14"/>
        <v/>
      </c>
      <c r="R47" s="62" t="str">
        <f>IF(I47=0,"",AVERAGE(I$11:I47))</f>
        <v/>
      </c>
      <c r="S47" s="62" t="str">
        <f>IF(I47=0,"",STDEV(I$11:I47))</f>
        <v/>
      </c>
      <c r="T47" s="62" t="str">
        <f t="shared" si="15"/>
        <v/>
      </c>
      <c r="U47" s="62" t="str">
        <f t="shared" si="16"/>
        <v/>
      </c>
      <c r="V47" s="65" t="str">
        <f t="shared" si="17"/>
        <v/>
      </c>
      <c r="W47" s="181" t="str">
        <f>IF(I47=0,"",(SUM('Tree Data'!W$35:W71/($K$5*D47))))</f>
        <v/>
      </c>
      <c r="X47" s="181" t="str">
        <f>IF(I47=0,"",(SUM('Tree Data'!X$35:X71/($K$5*D47))))</f>
        <v/>
      </c>
      <c r="Y47" s="182" t="str">
        <f>IF(I47=0,"",AVERAGE($W$11:W47))</f>
        <v/>
      </c>
      <c r="Z47" s="66" t="str">
        <f>IF(I47=0,"",STDEV($W$11:W47))</f>
        <v/>
      </c>
      <c r="AA47" s="62" t="str">
        <f t="shared" si="18"/>
        <v/>
      </c>
      <c r="AB47" s="66" t="str">
        <f t="shared" si="19"/>
        <v/>
      </c>
      <c r="AC47" s="66" t="str">
        <f t="shared" si="20"/>
        <v/>
      </c>
      <c r="AD47" s="67" t="str">
        <f t="shared" si="21"/>
        <v/>
      </c>
    </row>
    <row r="48" spans="1:30" ht="15" customHeight="1" x14ac:dyDescent="0.2">
      <c r="A48" s="60">
        <v>38</v>
      </c>
      <c r="B48" s="63">
        <f>'Tree Data'!C72</f>
        <v>0</v>
      </c>
      <c r="C48" s="63">
        <f>'Tree Data'!E72</f>
        <v>0</v>
      </c>
      <c r="D48" s="140">
        <f>'Tree Data'!F72</f>
        <v>0</v>
      </c>
      <c r="E48" s="141">
        <f>'Tree Data'!J72</f>
        <v>0</v>
      </c>
      <c r="F48" s="142">
        <f>'Tree Data'!K72</f>
        <v>0</v>
      </c>
      <c r="G48" s="143">
        <f>'Tree Data'!M72</f>
        <v>0</v>
      </c>
      <c r="H48" s="153"/>
      <c r="I48" s="61">
        <f>'Tree Data'!L72</f>
        <v>0</v>
      </c>
      <c r="J48" s="62" t="str">
        <f>'Tree Data'!U72</f>
        <v/>
      </c>
      <c r="K48" s="73" t="str">
        <f>'Tree Data'!V72</f>
        <v/>
      </c>
      <c r="L48" s="73" t="str">
        <f t="shared" si="2"/>
        <v/>
      </c>
      <c r="M48" s="73" t="str">
        <f t="shared" si="3"/>
        <v/>
      </c>
      <c r="N48" s="73" t="str">
        <f t="shared" si="4"/>
        <v/>
      </c>
      <c r="O48" s="73" t="str">
        <f t="shared" si="5"/>
        <v/>
      </c>
      <c r="P48" s="150" t="str">
        <f t="shared" si="6"/>
        <v/>
      </c>
      <c r="Q48" s="172" t="str">
        <f t="shared" si="14"/>
        <v/>
      </c>
      <c r="R48" s="62" t="str">
        <f>IF(I48=0,"",AVERAGE(I$11:I48))</f>
        <v/>
      </c>
      <c r="S48" s="62" t="str">
        <f>IF(I48=0,"",STDEV(I$11:I48))</f>
        <v/>
      </c>
      <c r="T48" s="62" t="str">
        <f t="shared" si="15"/>
        <v/>
      </c>
      <c r="U48" s="62" t="str">
        <f t="shared" si="16"/>
        <v/>
      </c>
      <c r="V48" s="65" t="str">
        <f t="shared" si="17"/>
        <v/>
      </c>
      <c r="W48" s="181" t="str">
        <f>IF(I48=0,"",(SUM('Tree Data'!W$35:W72/($K$5*D48))))</f>
        <v/>
      </c>
      <c r="X48" s="181" t="str">
        <f>IF(I48=0,"",(SUM('Tree Data'!X$35:X72/($K$5*D48))))</f>
        <v/>
      </c>
      <c r="Y48" s="182" t="str">
        <f>IF(I48=0,"",AVERAGE($W$11:W48))</f>
        <v/>
      </c>
      <c r="Z48" s="66" t="str">
        <f>IF(I48=0,"",STDEV($W$11:W48))</f>
        <v/>
      </c>
      <c r="AA48" s="62" t="str">
        <f t="shared" si="18"/>
        <v/>
      </c>
      <c r="AB48" s="66" t="str">
        <f t="shared" si="19"/>
        <v/>
      </c>
      <c r="AC48" s="66" t="str">
        <f t="shared" si="20"/>
        <v/>
      </c>
      <c r="AD48" s="67" t="str">
        <f t="shared" si="21"/>
        <v/>
      </c>
    </row>
    <row r="49" spans="1:32" ht="15" customHeight="1" x14ac:dyDescent="0.2">
      <c r="A49" s="60">
        <v>39</v>
      </c>
      <c r="B49" s="63">
        <f>'Tree Data'!C73</f>
        <v>0</v>
      </c>
      <c r="C49" s="63">
        <f>'Tree Data'!E73</f>
        <v>0</v>
      </c>
      <c r="D49" s="140">
        <f>'Tree Data'!F73</f>
        <v>0</v>
      </c>
      <c r="E49" s="141">
        <f>'Tree Data'!J73</f>
        <v>0</v>
      </c>
      <c r="F49" s="142">
        <f>'Tree Data'!K73</f>
        <v>0</v>
      </c>
      <c r="G49" s="143">
        <f>'Tree Data'!M73</f>
        <v>0</v>
      </c>
      <c r="H49" s="153"/>
      <c r="I49" s="61">
        <f>'Tree Data'!L73</f>
        <v>0</v>
      </c>
      <c r="J49" s="62" t="str">
        <f>'Tree Data'!U73</f>
        <v/>
      </c>
      <c r="K49" s="73" t="str">
        <f>'Tree Data'!V73</f>
        <v/>
      </c>
      <c r="L49" s="73" t="str">
        <f t="shared" si="2"/>
        <v/>
      </c>
      <c r="M49" s="73" t="str">
        <f t="shared" si="3"/>
        <v/>
      </c>
      <c r="N49" s="73" t="str">
        <f t="shared" si="4"/>
        <v/>
      </c>
      <c r="O49" s="73" t="str">
        <f t="shared" si="5"/>
        <v/>
      </c>
      <c r="P49" s="150" t="str">
        <f t="shared" si="6"/>
        <v/>
      </c>
      <c r="Q49" s="172" t="str">
        <f t="shared" si="14"/>
        <v/>
      </c>
      <c r="R49" s="62" t="str">
        <f>IF(I49=0,"",AVERAGE(I$11:I49))</f>
        <v/>
      </c>
      <c r="S49" s="62" t="str">
        <f>IF(I49=0,"",STDEV(I$11:I49))</f>
        <v/>
      </c>
      <c r="T49" s="62" t="str">
        <f t="shared" si="15"/>
        <v/>
      </c>
      <c r="U49" s="62" t="str">
        <f t="shared" si="16"/>
        <v/>
      </c>
      <c r="V49" s="65" t="str">
        <f t="shared" si="17"/>
        <v/>
      </c>
      <c r="W49" s="181" t="str">
        <f>IF(I49=0,"",(SUM('Tree Data'!W$35:W73/($K$5*D49))))</f>
        <v/>
      </c>
      <c r="X49" s="181" t="str">
        <f>IF(I49=0,"",(SUM('Tree Data'!X$35:X73/($K$5*D49))))</f>
        <v/>
      </c>
      <c r="Y49" s="182" t="str">
        <f>IF(I49=0,"",AVERAGE($W$11:W49))</f>
        <v/>
      </c>
      <c r="Z49" s="66" t="str">
        <f>IF(I49=0,"",STDEV($W$11:W49))</f>
        <v/>
      </c>
      <c r="AA49" s="62" t="str">
        <f t="shared" si="18"/>
        <v/>
      </c>
      <c r="AB49" s="66" t="str">
        <f t="shared" si="19"/>
        <v/>
      </c>
      <c r="AC49" s="66" t="str">
        <f t="shared" si="20"/>
        <v/>
      </c>
      <c r="AD49" s="67" t="str">
        <f t="shared" si="21"/>
        <v/>
      </c>
    </row>
    <row r="50" spans="1:32" ht="15" customHeight="1" x14ac:dyDescent="0.2">
      <c r="A50" s="60">
        <v>40</v>
      </c>
      <c r="B50" s="63">
        <f>'Tree Data'!C74</f>
        <v>0</v>
      </c>
      <c r="C50" s="63">
        <f>'Tree Data'!E74</f>
        <v>0</v>
      </c>
      <c r="D50" s="140">
        <f>'Tree Data'!F74</f>
        <v>0</v>
      </c>
      <c r="E50" s="141">
        <f>'Tree Data'!J74</f>
        <v>0</v>
      </c>
      <c r="F50" s="142">
        <f>'Tree Data'!K74</f>
        <v>0</v>
      </c>
      <c r="G50" s="143">
        <f>'Tree Data'!M74</f>
        <v>0</v>
      </c>
      <c r="H50" s="153"/>
      <c r="I50" s="61">
        <f>'Tree Data'!L74</f>
        <v>0</v>
      </c>
      <c r="J50" s="62" t="str">
        <f>'Tree Data'!U74</f>
        <v/>
      </c>
      <c r="K50" s="73" t="str">
        <f>'Tree Data'!V74</f>
        <v/>
      </c>
      <c r="L50" s="73" t="str">
        <f t="shared" si="2"/>
        <v/>
      </c>
      <c r="M50" s="73" t="str">
        <f t="shared" si="3"/>
        <v/>
      </c>
      <c r="N50" s="73" t="str">
        <f t="shared" si="4"/>
        <v/>
      </c>
      <c r="O50" s="73" t="str">
        <f t="shared" si="5"/>
        <v/>
      </c>
      <c r="P50" s="150" t="str">
        <f t="shared" si="6"/>
        <v/>
      </c>
      <c r="Q50" s="172" t="str">
        <f t="shared" si="14"/>
        <v/>
      </c>
      <c r="R50" s="62" t="str">
        <f>IF(I50=0,"",AVERAGE(I$11:I50))</f>
        <v/>
      </c>
      <c r="S50" s="62" t="str">
        <f>IF(I50=0,"",STDEV(I$11:I50))</f>
        <v/>
      </c>
      <c r="T50" s="62" t="str">
        <f t="shared" si="15"/>
        <v/>
      </c>
      <c r="U50" s="62" t="str">
        <f t="shared" si="16"/>
        <v/>
      </c>
      <c r="V50" s="65" t="str">
        <f t="shared" si="17"/>
        <v/>
      </c>
      <c r="W50" s="181" t="str">
        <f>IF(I50=0,"",(SUM('Tree Data'!W$35:W74/($K$5*D50))))</f>
        <v/>
      </c>
      <c r="X50" s="181" t="str">
        <f>IF(I50=0,"",(SUM('Tree Data'!X$35:X74/($K$5*D50))))</f>
        <v/>
      </c>
      <c r="Y50" s="182" t="str">
        <f>IF(I50=0,"",AVERAGE($W$11:W50))</f>
        <v/>
      </c>
      <c r="Z50" s="66" t="str">
        <f>IF(I50=0,"",STDEV($W$11:W50))</f>
        <v/>
      </c>
      <c r="AA50" s="62" t="str">
        <f t="shared" si="18"/>
        <v/>
      </c>
      <c r="AB50" s="66" t="str">
        <f t="shared" si="19"/>
        <v/>
      </c>
      <c r="AC50" s="66" t="str">
        <f t="shared" si="20"/>
        <v/>
      </c>
      <c r="AD50" s="67" t="str">
        <f t="shared" si="21"/>
        <v/>
      </c>
    </row>
    <row r="51" spans="1:32" ht="15" customHeight="1" x14ac:dyDescent="0.2">
      <c r="A51" s="60">
        <v>41</v>
      </c>
      <c r="B51" s="63">
        <f>'Tree Data'!C75</f>
        <v>0</v>
      </c>
      <c r="C51" s="63">
        <f>'Tree Data'!E75</f>
        <v>0</v>
      </c>
      <c r="D51" s="140">
        <f>'Tree Data'!F75</f>
        <v>0</v>
      </c>
      <c r="E51" s="141">
        <f>'Tree Data'!J75</f>
        <v>0</v>
      </c>
      <c r="F51" s="142">
        <f>'Tree Data'!K75</f>
        <v>0</v>
      </c>
      <c r="G51" s="143">
        <f>'Tree Data'!M75</f>
        <v>0</v>
      </c>
      <c r="H51" s="153"/>
      <c r="I51" s="61">
        <f>'Tree Data'!L75</f>
        <v>0</v>
      </c>
      <c r="J51" s="62" t="str">
        <f>'Tree Data'!U75</f>
        <v/>
      </c>
      <c r="K51" s="73" t="str">
        <f>'Tree Data'!V75</f>
        <v/>
      </c>
      <c r="L51" s="73" t="str">
        <f t="shared" si="2"/>
        <v/>
      </c>
      <c r="M51" s="73" t="str">
        <f t="shared" si="3"/>
        <v/>
      </c>
      <c r="N51" s="73" t="str">
        <f t="shared" si="4"/>
        <v/>
      </c>
      <c r="O51" s="73" t="str">
        <f t="shared" si="5"/>
        <v/>
      </c>
      <c r="P51" s="150" t="str">
        <f t="shared" si="6"/>
        <v/>
      </c>
      <c r="Q51" s="172" t="str">
        <f t="shared" si="14"/>
        <v/>
      </c>
      <c r="R51" s="62" t="str">
        <f>IF(I51=0,"",AVERAGE(I$11:I51))</f>
        <v/>
      </c>
      <c r="S51" s="62" t="str">
        <f>IF(I51=0,"",STDEV(I$11:I51))</f>
        <v/>
      </c>
      <c r="T51" s="62" t="str">
        <f t="shared" si="15"/>
        <v/>
      </c>
      <c r="U51" s="62" t="str">
        <f t="shared" si="16"/>
        <v/>
      </c>
      <c r="V51" s="65" t="str">
        <f t="shared" si="17"/>
        <v/>
      </c>
      <c r="W51" s="181" t="str">
        <f>IF(I51=0,"",(SUM('Tree Data'!W$35:W75/($K$5*D51))))</f>
        <v/>
      </c>
      <c r="X51" s="181" t="str">
        <f>IF(I51=0,"",(SUM('Tree Data'!X$35:X75/($K$5*D51))))</f>
        <v/>
      </c>
      <c r="Y51" s="182" t="str">
        <f>IF(I51=0,"",AVERAGE($W$11:W51))</f>
        <v/>
      </c>
      <c r="Z51" s="66" t="str">
        <f>IF(I51=0,"",STDEV($W$11:W51))</f>
        <v/>
      </c>
      <c r="AA51" s="62" t="str">
        <f t="shared" si="18"/>
        <v/>
      </c>
      <c r="AB51" s="66" t="str">
        <f t="shared" si="19"/>
        <v/>
      </c>
      <c r="AC51" s="66" t="str">
        <f t="shared" si="20"/>
        <v/>
      </c>
      <c r="AD51" s="67" t="str">
        <f t="shared" si="21"/>
        <v/>
      </c>
    </row>
    <row r="52" spans="1:32" ht="15" customHeight="1" x14ac:dyDescent="0.2">
      <c r="A52" s="60">
        <v>42</v>
      </c>
      <c r="B52" s="63">
        <f>'Tree Data'!C76</f>
        <v>0</v>
      </c>
      <c r="C52" s="63">
        <f>'Tree Data'!E76</f>
        <v>0</v>
      </c>
      <c r="D52" s="140">
        <f>'Tree Data'!F76</f>
        <v>0</v>
      </c>
      <c r="E52" s="141">
        <f>'Tree Data'!J76</f>
        <v>0</v>
      </c>
      <c r="F52" s="142">
        <f>'Tree Data'!K76</f>
        <v>0</v>
      </c>
      <c r="G52" s="143">
        <f>'Tree Data'!M76</f>
        <v>0</v>
      </c>
      <c r="H52" s="153"/>
      <c r="I52" s="61">
        <f>'Tree Data'!L76</f>
        <v>0</v>
      </c>
      <c r="J52" s="62" t="str">
        <f>'Tree Data'!U76</f>
        <v/>
      </c>
      <c r="K52" s="73" t="str">
        <f>'Tree Data'!V76</f>
        <v/>
      </c>
      <c r="L52" s="73" t="str">
        <f t="shared" si="2"/>
        <v/>
      </c>
      <c r="M52" s="73" t="str">
        <f t="shared" si="3"/>
        <v/>
      </c>
      <c r="N52" s="73" t="str">
        <f t="shared" si="4"/>
        <v/>
      </c>
      <c r="O52" s="73" t="str">
        <f t="shared" si="5"/>
        <v/>
      </c>
      <c r="P52" s="150" t="str">
        <f t="shared" si="6"/>
        <v/>
      </c>
      <c r="Q52" s="172" t="str">
        <f t="shared" si="14"/>
        <v/>
      </c>
      <c r="R52" s="62" t="str">
        <f>IF(I52=0,"",AVERAGE(I$11:I52))</f>
        <v/>
      </c>
      <c r="S52" s="62" t="str">
        <f>IF(I52=0,"",STDEV(I$11:I52))</f>
        <v/>
      </c>
      <c r="T52" s="62" t="str">
        <f t="shared" si="15"/>
        <v/>
      </c>
      <c r="U52" s="62" t="str">
        <f t="shared" si="16"/>
        <v/>
      </c>
      <c r="V52" s="65" t="str">
        <f t="shared" si="17"/>
        <v/>
      </c>
      <c r="W52" s="181" t="str">
        <f>IF(I52=0,"",(SUM('Tree Data'!W$35:W76/($K$5*D52))))</f>
        <v/>
      </c>
      <c r="X52" s="181" t="str">
        <f>IF(I52=0,"",(SUM('Tree Data'!X$35:X76/($K$5*D52))))</f>
        <v/>
      </c>
      <c r="Y52" s="182" t="str">
        <f>IF(I52=0,"",AVERAGE($W$11:W52))</f>
        <v/>
      </c>
      <c r="Z52" s="66" t="str">
        <f>IF(I52=0,"",STDEV($W$11:W52))</f>
        <v/>
      </c>
      <c r="AA52" s="62" t="str">
        <f t="shared" si="18"/>
        <v/>
      </c>
      <c r="AB52" s="66" t="str">
        <f t="shared" si="19"/>
        <v/>
      </c>
      <c r="AC52" s="66" t="str">
        <f t="shared" si="20"/>
        <v/>
      </c>
      <c r="AD52" s="67" t="str">
        <f t="shared" si="21"/>
        <v/>
      </c>
    </row>
    <row r="53" spans="1:32" ht="15" customHeight="1" x14ac:dyDescent="0.2">
      <c r="A53" s="60">
        <v>43</v>
      </c>
      <c r="B53" s="63">
        <f>'Tree Data'!C77</f>
        <v>0</v>
      </c>
      <c r="C53" s="63">
        <f>'Tree Data'!E77</f>
        <v>0</v>
      </c>
      <c r="D53" s="140">
        <f>'Tree Data'!F77</f>
        <v>0</v>
      </c>
      <c r="E53" s="141">
        <f>'Tree Data'!J77</f>
        <v>0</v>
      </c>
      <c r="F53" s="142">
        <f>'Tree Data'!K77</f>
        <v>0</v>
      </c>
      <c r="G53" s="143">
        <f>'Tree Data'!M77</f>
        <v>0</v>
      </c>
      <c r="H53" s="153"/>
      <c r="I53" s="61">
        <f>'Tree Data'!L77</f>
        <v>0</v>
      </c>
      <c r="J53" s="62" t="str">
        <f>'Tree Data'!U77</f>
        <v/>
      </c>
      <c r="K53" s="73" t="str">
        <f>'Tree Data'!V77</f>
        <v/>
      </c>
      <c r="L53" s="73" t="str">
        <f t="shared" si="2"/>
        <v/>
      </c>
      <c r="M53" s="73" t="str">
        <f t="shared" si="3"/>
        <v/>
      </c>
      <c r="N53" s="73" t="str">
        <f t="shared" si="4"/>
        <v/>
      </c>
      <c r="O53" s="73" t="str">
        <f t="shared" si="5"/>
        <v/>
      </c>
      <c r="P53" s="150" t="str">
        <f t="shared" si="6"/>
        <v/>
      </c>
      <c r="Q53" s="172" t="str">
        <f t="shared" si="14"/>
        <v/>
      </c>
      <c r="R53" s="62" t="str">
        <f>IF(I53=0,"",AVERAGE(I$11:I53))</f>
        <v/>
      </c>
      <c r="S53" s="62" t="str">
        <f>IF(I53=0,"",STDEV(I$11:I53))</f>
        <v/>
      </c>
      <c r="T53" s="62" t="str">
        <f t="shared" si="15"/>
        <v/>
      </c>
      <c r="U53" s="62" t="str">
        <f t="shared" si="16"/>
        <v/>
      </c>
      <c r="V53" s="65" t="str">
        <f t="shared" si="17"/>
        <v/>
      </c>
      <c r="W53" s="181" t="str">
        <f>IF(I53=0,"",(SUM('Tree Data'!W$35:W77/($K$5*D53))))</f>
        <v/>
      </c>
      <c r="X53" s="181" t="str">
        <f>IF(I53=0,"",(SUM('Tree Data'!X$35:X77/($K$5*D53))))</f>
        <v/>
      </c>
      <c r="Y53" s="182" t="str">
        <f>IF(I53=0,"",AVERAGE($W$11:W53))</f>
        <v/>
      </c>
      <c r="Z53" s="66" t="str">
        <f>IF(I53=0,"",STDEV($W$11:W53))</f>
        <v/>
      </c>
      <c r="AA53" s="62" t="str">
        <f t="shared" si="18"/>
        <v/>
      </c>
      <c r="AB53" s="66" t="str">
        <f t="shared" si="19"/>
        <v/>
      </c>
      <c r="AC53" s="66" t="str">
        <f t="shared" si="20"/>
        <v/>
      </c>
      <c r="AD53" s="67" t="str">
        <f t="shared" si="21"/>
        <v/>
      </c>
    </row>
    <row r="54" spans="1:32" ht="15" customHeight="1" x14ac:dyDescent="0.2">
      <c r="A54" s="60">
        <v>44</v>
      </c>
      <c r="B54" s="63">
        <f>'Tree Data'!C78</f>
        <v>0</v>
      </c>
      <c r="C54" s="63">
        <f>'Tree Data'!E78</f>
        <v>0</v>
      </c>
      <c r="D54" s="140">
        <f>'Tree Data'!F78</f>
        <v>0</v>
      </c>
      <c r="E54" s="141">
        <f>'Tree Data'!J78</f>
        <v>0</v>
      </c>
      <c r="F54" s="142">
        <f>'Tree Data'!K78</f>
        <v>0</v>
      </c>
      <c r="G54" s="143">
        <f>'Tree Data'!M78</f>
        <v>0</v>
      </c>
      <c r="H54" s="153"/>
      <c r="I54" s="61">
        <f>'Tree Data'!L78</f>
        <v>0</v>
      </c>
      <c r="J54" s="62" t="str">
        <f>'Tree Data'!U78</f>
        <v/>
      </c>
      <c r="K54" s="73" t="str">
        <f>'Tree Data'!V78</f>
        <v/>
      </c>
      <c r="L54" s="73" t="str">
        <f t="shared" si="2"/>
        <v/>
      </c>
      <c r="M54" s="73" t="str">
        <f t="shared" si="3"/>
        <v/>
      </c>
      <c r="N54" s="73" t="str">
        <f t="shared" si="4"/>
        <v/>
      </c>
      <c r="O54" s="73" t="str">
        <f t="shared" si="5"/>
        <v/>
      </c>
      <c r="P54" s="150" t="str">
        <f t="shared" si="6"/>
        <v/>
      </c>
      <c r="Q54" s="172" t="str">
        <f t="shared" si="14"/>
        <v/>
      </c>
      <c r="R54" s="62" t="str">
        <f>IF(I54=0,"",AVERAGE(I$11:I54))</f>
        <v/>
      </c>
      <c r="S54" s="62" t="str">
        <f>IF(I54=0,"",STDEV(I$11:I54))</f>
        <v/>
      </c>
      <c r="T54" s="62" t="str">
        <f t="shared" si="15"/>
        <v/>
      </c>
      <c r="U54" s="62" t="str">
        <f t="shared" si="16"/>
        <v/>
      </c>
      <c r="V54" s="65" t="str">
        <f t="shared" si="17"/>
        <v/>
      </c>
      <c r="W54" s="181" t="str">
        <f>IF(I54=0,"",(SUM('Tree Data'!W$35:W78/($K$5*D54))))</f>
        <v/>
      </c>
      <c r="X54" s="181" t="str">
        <f>IF(I54=0,"",(SUM('Tree Data'!X$35:X78/($K$5*D54))))</f>
        <v/>
      </c>
      <c r="Y54" s="182" t="str">
        <f>IF(I54=0,"",AVERAGE($W$11:W54))</f>
        <v/>
      </c>
      <c r="Z54" s="66" t="str">
        <f>IF(I54=0,"",STDEV($W$11:W54))</f>
        <v/>
      </c>
      <c r="AA54" s="62" t="str">
        <f t="shared" si="18"/>
        <v/>
      </c>
      <c r="AB54" s="66" t="str">
        <f t="shared" si="19"/>
        <v/>
      </c>
      <c r="AC54" s="66" t="str">
        <f t="shared" si="20"/>
        <v/>
      </c>
      <c r="AD54" s="67" t="str">
        <f t="shared" si="21"/>
        <v/>
      </c>
    </row>
    <row r="55" spans="1:32" ht="15" customHeight="1" x14ac:dyDescent="0.2">
      <c r="A55" s="60">
        <v>45</v>
      </c>
      <c r="B55" s="63">
        <f>'Tree Data'!C79</f>
        <v>0</v>
      </c>
      <c r="C55" s="63">
        <f>'Tree Data'!E79</f>
        <v>0</v>
      </c>
      <c r="D55" s="140">
        <f>'Tree Data'!F79</f>
        <v>0</v>
      </c>
      <c r="E55" s="141">
        <f>'Tree Data'!J79</f>
        <v>0</v>
      </c>
      <c r="F55" s="142">
        <f>'Tree Data'!K79</f>
        <v>0</v>
      </c>
      <c r="G55" s="143">
        <f>'Tree Data'!M79</f>
        <v>0</v>
      </c>
      <c r="H55" s="153"/>
      <c r="I55" s="61">
        <f>'Tree Data'!L79</f>
        <v>0</v>
      </c>
      <c r="J55" s="62" t="str">
        <f>'Tree Data'!U79</f>
        <v/>
      </c>
      <c r="K55" s="73" t="str">
        <f>'Tree Data'!V79</f>
        <v/>
      </c>
      <c r="L55" s="73" t="str">
        <f t="shared" si="2"/>
        <v/>
      </c>
      <c r="M55" s="73" t="str">
        <f t="shared" si="3"/>
        <v/>
      </c>
      <c r="N55" s="73" t="str">
        <f t="shared" si="4"/>
        <v/>
      </c>
      <c r="O55" s="73" t="str">
        <f t="shared" si="5"/>
        <v/>
      </c>
      <c r="P55" s="150" t="str">
        <f t="shared" si="6"/>
        <v/>
      </c>
      <c r="Q55" s="172" t="str">
        <f t="shared" si="14"/>
        <v/>
      </c>
      <c r="R55" s="62" t="str">
        <f>IF(I55=0,"",AVERAGE(I$11:I55))</f>
        <v/>
      </c>
      <c r="S55" s="62" t="str">
        <f>IF(I55=0,"",STDEV(I$11:I55))</f>
        <v/>
      </c>
      <c r="T55" s="62" t="str">
        <f t="shared" si="15"/>
        <v/>
      </c>
      <c r="U55" s="62" t="str">
        <f t="shared" si="16"/>
        <v/>
      </c>
      <c r="V55" s="65" t="str">
        <f t="shared" si="17"/>
        <v/>
      </c>
      <c r="W55" s="181" t="str">
        <f>IF(I55=0,"",(SUM('Tree Data'!W$35:W79/($K$5*D55))))</f>
        <v/>
      </c>
      <c r="X55" s="181" t="str">
        <f>IF(I55=0,"",(SUM('Tree Data'!X$35:X79/($K$5*D55))))</f>
        <v/>
      </c>
      <c r="Y55" s="182" t="str">
        <f>IF(I55=0,"",AVERAGE($W$11:W55))</f>
        <v/>
      </c>
      <c r="Z55" s="66" t="str">
        <f>IF(I55=0,"",STDEV($W$11:W55))</f>
        <v/>
      </c>
      <c r="AA55" s="62" t="str">
        <f t="shared" si="18"/>
        <v/>
      </c>
      <c r="AB55" s="66" t="str">
        <f t="shared" si="19"/>
        <v/>
      </c>
      <c r="AC55" s="66" t="str">
        <f t="shared" si="20"/>
        <v/>
      </c>
      <c r="AD55" s="67" t="str">
        <f t="shared" si="21"/>
        <v/>
      </c>
    </row>
    <row r="56" spans="1:32" ht="15" customHeight="1" x14ac:dyDescent="0.2">
      <c r="A56" s="60">
        <v>46</v>
      </c>
      <c r="B56" s="63">
        <f>'Tree Data'!C80</f>
        <v>0</v>
      </c>
      <c r="C56" s="63">
        <f>'Tree Data'!E80</f>
        <v>0</v>
      </c>
      <c r="D56" s="140">
        <f>'Tree Data'!F80</f>
        <v>0</v>
      </c>
      <c r="E56" s="141">
        <f>'Tree Data'!J80</f>
        <v>0</v>
      </c>
      <c r="F56" s="142">
        <f>'Tree Data'!K80</f>
        <v>0</v>
      </c>
      <c r="G56" s="143">
        <f>'Tree Data'!M80</f>
        <v>0</v>
      </c>
      <c r="H56" s="153"/>
      <c r="I56" s="61">
        <f>'Tree Data'!L80</f>
        <v>0</v>
      </c>
      <c r="J56" s="62" t="str">
        <f>'Tree Data'!U80</f>
        <v/>
      </c>
      <c r="K56" s="73" t="str">
        <f>'Tree Data'!V80</f>
        <v/>
      </c>
      <c r="L56" s="73" t="str">
        <f t="shared" si="2"/>
        <v/>
      </c>
      <c r="M56" s="73" t="str">
        <f t="shared" si="3"/>
        <v/>
      </c>
      <c r="N56" s="73" t="str">
        <f t="shared" si="4"/>
        <v/>
      </c>
      <c r="O56" s="73" t="str">
        <f t="shared" si="5"/>
        <v/>
      </c>
      <c r="P56" s="150" t="str">
        <f t="shared" si="6"/>
        <v/>
      </c>
      <c r="Q56" s="172" t="str">
        <f t="shared" si="14"/>
        <v/>
      </c>
      <c r="R56" s="62" t="str">
        <f>IF(I56=0,"",AVERAGE(I$11:I56))</f>
        <v/>
      </c>
      <c r="S56" s="62" t="str">
        <f>IF(I56=0,"",STDEV(I$11:I56))</f>
        <v/>
      </c>
      <c r="T56" s="62" t="str">
        <f t="shared" si="15"/>
        <v/>
      </c>
      <c r="U56" s="62" t="str">
        <f t="shared" si="16"/>
        <v/>
      </c>
      <c r="V56" s="65" t="str">
        <f t="shared" si="17"/>
        <v/>
      </c>
      <c r="W56" s="181" t="str">
        <f>IF(I56=0,"",(SUM('Tree Data'!W$35:W80/($K$5*D56))))</f>
        <v/>
      </c>
      <c r="X56" s="181" t="str">
        <f>IF(I56=0,"",(SUM('Tree Data'!X$35:X80/($K$5*D56))))</f>
        <v/>
      </c>
      <c r="Y56" s="182" t="str">
        <f>IF(I56=0,"",AVERAGE($W$11:W56))</f>
        <v/>
      </c>
      <c r="Z56" s="66" t="str">
        <f>IF(I56=0,"",STDEV($W$11:W56))</f>
        <v/>
      </c>
      <c r="AA56" s="62" t="str">
        <f t="shared" si="18"/>
        <v/>
      </c>
      <c r="AB56" s="66" t="str">
        <f t="shared" si="19"/>
        <v/>
      </c>
      <c r="AC56" s="66" t="str">
        <f t="shared" si="20"/>
        <v/>
      </c>
      <c r="AD56" s="67" t="str">
        <f t="shared" si="21"/>
        <v/>
      </c>
    </row>
    <row r="57" spans="1:32" ht="15" customHeight="1" x14ac:dyDescent="0.2">
      <c r="A57" s="60">
        <v>47</v>
      </c>
      <c r="B57" s="63">
        <f>'Tree Data'!C81</f>
        <v>0</v>
      </c>
      <c r="C57" s="63">
        <f>'Tree Data'!E81</f>
        <v>0</v>
      </c>
      <c r="D57" s="140">
        <f>'Tree Data'!F81</f>
        <v>0</v>
      </c>
      <c r="E57" s="141">
        <f>'Tree Data'!J81</f>
        <v>0</v>
      </c>
      <c r="F57" s="142">
        <f>'Tree Data'!K81</f>
        <v>0</v>
      </c>
      <c r="G57" s="143">
        <f>'Tree Data'!M81</f>
        <v>0</v>
      </c>
      <c r="H57" s="153"/>
      <c r="I57" s="61">
        <f>'Tree Data'!L81</f>
        <v>0</v>
      </c>
      <c r="J57" s="62" t="str">
        <f>'Tree Data'!U81</f>
        <v/>
      </c>
      <c r="K57" s="73" t="str">
        <f>'Tree Data'!V81</f>
        <v/>
      </c>
      <c r="L57" s="73" t="str">
        <f t="shared" si="2"/>
        <v/>
      </c>
      <c r="M57" s="73" t="str">
        <f t="shared" si="3"/>
        <v/>
      </c>
      <c r="N57" s="73" t="str">
        <f t="shared" si="4"/>
        <v/>
      </c>
      <c r="O57" s="73" t="str">
        <f t="shared" si="5"/>
        <v/>
      </c>
      <c r="P57" s="150" t="str">
        <f t="shared" si="6"/>
        <v/>
      </c>
      <c r="Q57" s="172" t="str">
        <f t="shared" si="14"/>
        <v/>
      </c>
      <c r="R57" s="62" t="str">
        <f>IF(I57=0,"",AVERAGE(I$11:I57))</f>
        <v/>
      </c>
      <c r="S57" s="62" t="str">
        <f>IF(I57=0,"",STDEV(I$11:I57))</f>
        <v/>
      </c>
      <c r="T57" s="62" t="str">
        <f t="shared" si="15"/>
        <v/>
      </c>
      <c r="U57" s="62" t="str">
        <f t="shared" si="16"/>
        <v/>
      </c>
      <c r="V57" s="65" t="str">
        <f t="shared" si="17"/>
        <v/>
      </c>
      <c r="W57" s="181" t="str">
        <f>IF(I57=0,"",(SUM('Tree Data'!W$35:W81/($K$5*D57))))</f>
        <v/>
      </c>
      <c r="X57" s="181" t="str">
        <f>IF(I57=0,"",(SUM('Tree Data'!X$35:X81/($K$5*D57))))</f>
        <v/>
      </c>
      <c r="Y57" s="182" t="str">
        <f>IF(I57=0,"",AVERAGE($W$11:W57))</f>
        <v/>
      </c>
      <c r="Z57" s="66" t="str">
        <f>IF(I57=0,"",STDEV($W$11:W57))</f>
        <v/>
      </c>
      <c r="AA57" s="62" t="str">
        <f t="shared" si="18"/>
        <v/>
      </c>
      <c r="AB57" s="66" t="str">
        <f t="shared" si="19"/>
        <v/>
      </c>
      <c r="AC57" s="66" t="str">
        <f t="shared" si="20"/>
        <v/>
      </c>
      <c r="AD57" s="67" t="str">
        <f t="shared" si="21"/>
        <v/>
      </c>
    </row>
    <row r="58" spans="1:32" ht="15" customHeight="1" x14ac:dyDescent="0.2">
      <c r="A58" s="60">
        <v>48</v>
      </c>
      <c r="B58" s="63">
        <f>'Tree Data'!C82</f>
        <v>0</v>
      </c>
      <c r="C58" s="63">
        <f>'Tree Data'!E82</f>
        <v>0</v>
      </c>
      <c r="D58" s="140">
        <f>'Tree Data'!F82</f>
        <v>0</v>
      </c>
      <c r="E58" s="141">
        <f>'Tree Data'!J82</f>
        <v>0</v>
      </c>
      <c r="F58" s="142">
        <f>'Tree Data'!K82</f>
        <v>0</v>
      </c>
      <c r="G58" s="143">
        <f>'Tree Data'!M82</f>
        <v>0</v>
      </c>
      <c r="H58" s="153"/>
      <c r="I58" s="61">
        <f>'Tree Data'!L82</f>
        <v>0</v>
      </c>
      <c r="J58" s="62" t="str">
        <f>'Tree Data'!U82</f>
        <v/>
      </c>
      <c r="K58" s="73" t="str">
        <f>'Tree Data'!V82</f>
        <v/>
      </c>
      <c r="L58" s="73" t="str">
        <f t="shared" si="2"/>
        <v/>
      </c>
      <c r="M58" s="73" t="str">
        <f t="shared" si="3"/>
        <v/>
      </c>
      <c r="N58" s="73" t="str">
        <f t="shared" si="4"/>
        <v/>
      </c>
      <c r="O58" s="73" t="str">
        <f t="shared" si="5"/>
        <v/>
      </c>
      <c r="P58" s="150" t="str">
        <f t="shared" si="6"/>
        <v/>
      </c>
      <c r="Q58" s="172" t="str">
        <f t="shared" si="14"/>
        <v/>
      </c>
      <c r="R58" s="62" t="str">
        <f>IF(I58=0,"",AVERAGE(I$11:I58))</f>
        <v/>
      </c>
      <c r="S58" s="62" t="str">
        <f>IF(I58=0,"",STDEV(I$11:I58))</f>
        <v/>
      </c>
      <c r="T58" s="62" t="str">
        <f t="shared" si="15"/>
        <v/>
      </c>
      <c r="U58" s="62" t="str">
        <f t="shared" si="16"/>
        <v/>
      </c>
      <c r="V58" s="65" t="str">
        <f t="shared" si="17"/>
        <v/>
      </c>
      <c r="W58" s="181" t="str">
        <f>IF(I58=0,"",(SUM('Tree Data'!W$35:W82/($K$5*D58))))</f>
        <v/>
      </c>
      <c r="X58" s="181" t="str">
        <f>IF(I58=0,"",(SUM('Tree Data'!X$35:X82/($K$5*D58))))</f>
        <v/>
      </c>
      <c r="Y58" s="182" t="str">
        <f>IF(I58=0,"",AVERAGE($W$11:W58))</f>
        <v/>
      </c>
      <c r="Z58" s="66" t="str">
        <f>IF(I58=0,"",STDEV($W$11:W58))</f>
        <v/>
      </c>
      <c r="AA58" s="62" t="str">
        <f t="shared" si="18"/>
        <v/>
      </c>
      <c r="AB58" s="66" t="str">
        <f t="shared" si="19"/>
        <v/>
      </c>
      <c r="AC58" s="66" t="str">
        <f t="shared" si="20"/>
        <v/>
      </c>
      <c r="AD58" s="67" t="str">
        <f t="shared" si="21"/>
        <v/>
      </c>
    </row>
    <row r="59" spans="1:32" ht="15" customHeight="1" x14ac:dyDescent="0.2">
      <c r="A59" s="60">
        <v>49</v>
      </c>
      <c r="B59" s="63">
        <f>'Tree Data'!C83</f>
        <v>0</v>
      </c>
      <c r="C59" s="63">
        <f>'Tree Data'!E83</f>
        <v>0</v>
      </c>
      <c r="D59" s="140">
        <f>'Tree Data'!F83</f>
        <v>0</v>
      </c>
      <c r="E59" s="141">
        <f>'Tree Data'!J83</f>
        <v>0</v>
      </c>
      <c r="F59" s="142">
        <f>'Tree Data'!K83</f>
        <v>0</v>
      </c>
      <c r="G59" s="143">
        <f>'Tree Data'!M83</f>
        <v>0</v>
      </c>
      <c r="H59" s="153"/>
      <c r="I59" s="61">
        <f>'Tree Data'!L83</f>
        <v>0</v>
      </c>
      <c r="J59" s="62" t="str">
        <f>'Tree Data'!U83</f>
        <v/>
      </c>
      <c r="K59" s="73" t="str">
        <f>'Tree Data'!V83</f>
        <v/>
      </c>
      <c r="L59" s="73" t="str">
        <f t="shared" si="2"/>
        <v/>
      </c>
      <c r="M59" s="73" t="str">
        <f t="shared" si="3"/>
        <v/>
      </c>
      <c r="N59" s="73" t="str">
        <f t="shared" si="4"/>
        <v/>
      </c>
      <c r="O59" s="73" t="str">
        <f t="shared" si="5"/>
        <v/>
      </c>
      <c r="P59" s="150" t="str">
        <f t="shared" si="6"/>
        <v/>
      </c>
      <c r="Q59" s="172" t="str">
        <f t="shared" si="14"/>
        <v/>
      </c>
      <c r="R59" s="62" t="str">
        <f>IF(I59=0,"",AVERAGE(I$11:I59))</f>
        <v/>
      </c>
      <c r="S59" s="62" t="str">
        <f>IF(I59=0,"",STDEV(I$11:I59))</f>
        <v/>
      </c>
      <c r="T59" s="62" t="str">
        <f t="shared" si="15"/>
        <v/>
      </c>
      <c r="U59" s="62" t="str">
        <f t="shared" si="16"/>
        <v/>
      </c>
      <c r="V59" s="65" t="str">
        <f t="shared" si="17"/>
        <v/>
      </c>
      <c r="W59" s="181" t="str">
        <f>IF(I59=0,"",(SUM('Tree Data'!W$35:W83/($K$5*D59))))</f>
        <v/>
      </c>
      <c r="X59" s="181" t="str">
        <f>IF(I59=0,"",(SUM('Tree Data'!X$35:X83/($K$5*D59))))</f>
        <v/>
      </c>
      <c r="Y59" s="182" t="str">
        <f>IF(I59=0,"",AVERAGE($W$11:W59))</f>
        <v/>
      </c>
      <c r="Z59" s="66" t="str">
        <f>IF(I59=0,"",STDEV($W$11:W59))</f>
        <v/>
      </c>
      <c r="AA59" s="62" t="str">
        <f t="shared" si="18"/>
        <v/>
      </c>
      <c r="AB59" s="66" t="str">
        <f t="shared" si="19"/>
        <v/>
      </c>
      <c r="AC59" s="66" t="str">
        <f t="shared" si="20"/>
        <v/>
      </c>
      <c r="AD59" s="67" t="str">
        <f t="shared" si="21"/>
        <v/>
      </c>
    </row>
    <row r="60" spans="1:32" ht="15" customHeight="1" x14ac:dyDescent="0.2">
      <c r="A60" s="60">
        <v>50</v>
      </c>
      <c r="B60" s="63">
        <f>'Tree Data'!C84</f>
        <v>0</v>
      </c>
      <c r="C60" s="63">
        <f>'Tree Data'!E84</f>
        <v>0</v>
      </c>
      <c r="D60" s="140">
        <f>'Tree Data'!F84</f>
        <v>0</v>
      </c>
      <c r="E60" s="141">
        <f>'Tree Data'!J84</f>
        <v>0</v>
      </c>
      <c r="F60" s="142">
        <f>'Tree Data'!K84</f>
        <v>0</v>
      </c>
      <c r="G60" s="143">
        <f>'Tree Data'!M84</f>
        <v>0</v>
      </c>
      <c r="H60" s="153"/>
      <c r="I60" s="61">
        <f>'Tree Data'!L84</f>
        <v>0</v>
      </c>
      <c r="J60" s="62" t="str">
        <f>'Tree Data'!U84</f>
        <v/>
      </c>
      <c r="K60" s="73" t="str">
        <f>'Tree Data'!V84</f>
        <v/>
      </c>
      <c r="L60" s="73" t="str">
        <f t="shared" si="2"/>
        <v/>
      </c>
      <c r="M60" s="73" t="str">
        <f t="shared" si="3"/>
        <v/>
      </c>
      <c r="N60" s="73" t="str">
        <f t="shared" si="4"/>
        <v/>
      </c>
      <c r="O60" s="73" t="str">
        <f t="shared" si="5"/>
        <v/>
      </c>
      <c r="P60" s="150" t="str">
        <f t="shared" si="6"/>
        <v/>
      </c>
      <c r="Q60" s="172" t="str">
        <f t="shared" si="14"/>
        <v/>
      </c>
      <c r="R60" s="62" t="str">
        <f>IF(I60=0,"",AVERAGE(I$11:I60))</f>
        <v/>
      </c>
      <c r="S60" s="62" t="str">
        <f>IF(I60=0,"",STDEV(I$11:I60))</f>
        <v/>
      </c>
      <c r="T60" s="62" t="str">
        <f t="shared" si="15"/>
        <v/>
      </c>
      <c r="U60" s="62" t="str">
        <f t="shared" si="16"/>
        <v/>
      </c>
      <c r="V60" s="65" t="str">
        <f t="shared" si="17"/>
        <v/>
      </c>
      <c r="W60" s="181" t="str">
        <f>IF(I60=0,"",(SUM('Tree Data'!W$35:W84/($K$5*D60))))</f>
        <v/>
      </c>
      <c r="X60" s="181" t="str">
        <f>IF(I60=0,"",(SUM('Tree Data'!X$35:X84/($K$5*D60))))</f>
        <v/>
      </c>
      <c r="Y60" s="182" t="str">
        <f>IF(I60=0,"",AVERAGE($W$11:W60))</f>
        <v/>
      </c>
      <c r="Z60" s="66" t="str">
        <f>IF(I60=0,"",STDEV($W$11:W60))</f>
        <v/>
      </c>
      <c r="AA60" s="62" t="str">
        <f t="shared" si="18"/>
        <v/>
      </c>
      <c r="AB60" s="66" t="str">
        <f t="shared" si="19"/>
        <v/>
      </c>
      <c r="AC60" s="66" t="str">
        <f t="shared" si="20"/>
        <v/>
      </c>
      <c r="AD60" s="67" t="str">
        <f t="shared" si="21"/>
        <v/>
      </c>
    </row>
    <row r="61" spans="1:32" s="154" customFormat="1" ht="15" customHeight="1" x14ac:dyDescent="0.2">
      <c r="A61" s="63">
        <v>51</v>
      </c>
      <c r="B61" s="63">
        <f>'Tree Data'!C85</f>
        <v>0</v>
      </c>
      <c r="C61" s="63">
        <f>'Tree Data'!E85</f>
        <v>0</v>
      </c>
      <c r="D61" s="140">
        <f>'Tree Data'!F85</f>
        <v>0</v>
      </c>
      <c r="E61" s="141">
        <f>'Tree Data'!J85</f>
        <v>0</v>
      </c>
      <c r="F61" s="142">
        <f>'Tree Data'!K85</f>
        <v>0</v>
      </c>
      <c r="G61" s="143">
        <f>'Tree Data'!M85</f>
        <v>0</v>
      </c>
      <c r="H61" s="153"/>
      <c r="I61" s="61">
        <f>'Tree Data'!L85</f>
        <v>0</v>
      </c>
      <c r="J61" s="62" t="str">
        <f>'Tree Data'!U85</f>
        <v/>
      </c>
      <c r="K61" s="73" t="str">
        <f>'Tree Data'!V85</f>
        <v/>
      </c>
      <c r="L61" s="73" t="str">
        <f t="shared" si="2"/>
        <v/>
      </c>
      <c r="M61" s="73" t="str">
        <f t="shared" si="3"/>
        <v/>
      </c>
      <c r="N61" s="73" t="str">
        <f t="shared" si="4"/>
        <v/>
      </c>
      <c r="O61" s="73" t="str">
        <f t="shared" si="5"/>
        <v/>
      </c>
      <c r="P61" s="150" t="str">
        <f t="shared" si="6"/>
        <v/>
      </c>
      <c r="Q61" s="172" t="str">
        <f t="shared" si="14"/>
        <v/>
      </c>
      <c r="R61" s="62" t="str">
        <f>IF(I61=0,"",AVERAGE(I$11:I61))</f>
        <v/>
      </c>
      <c r="S61" s="62" t="str">
        <f>IF(I61=0,"",STDEV(I$11:I61))</f>
        <v/>
      </c>
      <c r="T61" s="62" t="str">
        <f t="shared" si="15"/>
        <v/>
      </c>
      <c r="U61" s="62" t="str">
        <f t="shared" si="16"/>
        <v/>
      </c>
      <c r="V61" s="65" t="str">
        <f t="shared" si="17"/>
        <v/>
      </c>
      <c r="W61" s="181" t="str">
        <f>IF(I61=0,"",(SUM('Tree Data'!W$35:W85/($K$5*D61))))</f>
        <v/>
      </c>
      <c r="X61" s="181" t="str">
        <f>IF(I61=0,"",(SUM('Tree Data'!X$35:X85/($K$5*D61))))</f>
        <v/>
      </c>
      <c r="Y61" s="182" t="str">
        <f>IF(I61=0,"",AVERAGE($W$11:W61))</f>
        <v/>
      </c>
      <c r="Z61" s="66" t="str">
        <f>IF(I61=0,"",STDEV($W$11:W61))</f>
        <v/>
      </c>
      <c r="AA61" s="62" t="str">
        <f t="shared" si="18"/>
        <v/>
      </c>
      <c r="AB61" s="66" t="str">
        <f t="shared" si="19"/>
        <v/>
      </c>
      <c r="AC61" s="66" t="str">
        <f t="shared" si="20"/>
        <v/>
      </c>
      <c r="AD61" s="67" t="str">
        <f t="shared" si="21"/>
        <v/>
      </c>
      <c r="AE61" s="174"/>
      <c r="AF61" s="174"/>
    </row>
    <row r="62" spans="1:32" s="154" customFormat="1" ht="15" customHeight="1" x14ac:dyDescent="0.2">
      <c r="A62" s="63">
        <v>52</v>
      </c>
      <c r="B62" s="63">
        <f>'Tree Data'!C86</f>
        <v>0</v>
      </c>
      <c r="C62" s="63">
        <f>'Tree Data'!E86</f>
        <v>0</v>
      </c>
      <c r="D62" s="140">
        <f>'Tree Data'!F86</f>
        <v>0</v>
      </c>
      <c r="E62" s="141">
        <f>'Tree Data'!J86</f>
        <v>0</v>
      </c>
      <c r="F62" s="142">
        <f>'Tree Data'!K86</f>
        <v>0</v>
      </c>
      <c r="G62" s="143">
        <f>'Tree Data'!M86</f>
        <v>0</v>
      </c>
      <c r="H62" s="153"/>
      <c r="I62" s="61">
        <f>'Tree Data'!L86</f>
        <v>0</v>
      </c>
      <c r="J62" s="62" t="str">
        <f>'Tree Data'!U86</f>
        <v/>
      </c>
      <c r="K62" s="73" t="str">
        <f>'Tree Data'!V86</f>
        <v/>
      </c>
      <c r="L62" s="73" t="str">
        <f t="shared" si="2"/>
        <v/>
      </c>
      <c r="M62" s="73" t="str">
        <f t="shared" si="3"/>
        <v/>
      </c>
      <c r="N62" s="73" t="str">
        <f t="shared" si="4"/>
        <v/>
      </c>
      <c r="O62" s="73" t="str">
        <f t="shared" si="5"/>
        <v/>
      </c>
      <c r="P62" s="150" t="str">
        <f t="shared" si="6"/>
        <v/>
      </c>
      <c r="Q62" s="172" t="str">
        <f t="shared" si="14"/>
        <v/>
      </c>
      <c r="R62" s="62" t="str">
        <f>IF(I62=0,"",AVERAGE(I$11:I62))</f>
        <v/>
      </c>
      <c r="S62" s="62" t="str">
        <f>IF(I62=0,"",STDEV(I$11:I62))</f>
        <v/>
      </c>
      <c r="T62" s="62" t="str">
        <f t="shared" si="15"/>
        <v/>
      </c>
      <c r="U62" s="62" t="str">
        <f t="shared" si="16"/>
        <v/>
      </c>
      <c r="V62" s="65" t="str">
        <f t="shared" si="17"/>
        <v/>
      </c>
      <c r="W62" s="181" t="str">
        <f>IF(I62=0,"",(SUM('Tree Data'!W$35:W86/($K$5*D62))))</f>
        <v/>
      </c>
      <c r="X62" s="181" t="str">
        <f>IF(I62=0,"",(SUM('Tree Data'!X$35:X86/($K$5*D62))))</f>
        <v/>
      </c>
      <c r="Y62" s="182" t="str">
        <f>IF(I62=0,"",AVERAGE($W$11:W62))</f>
        <v/>
      </c>
      <c r="Z62" s="66" t="str">
        <f>IF(I62=0,"",STDEV($W$11:W62))</f>
        <v/>
      </c>
      <c r="AA62" s="62" t="str">
        <f t="shared" si="18"/>
        <v/>
      </c>
      <c r="AB62" s="66" t="str">
        <f t="shared" si="19"/>
        <v/>
      </c>
      <c r="AC62" s="66" t="str">
        <f t="shared" si="20"/>
        <v/>
      </c>
      <c r="AD62" s="67" t="str">
        <f t="shared" si="21"/>
        <v/>
      </c>
      <c r="AE62" s="174"/>
      <c r="AF62" s="174"/>
    </row>
    <row r="63" spans="1:32" s="154" customFormat="1" ht="15" customHeight="1" x14ac:dyDescent="0.2">
      <c r="A63" s="63">
        <v>53</v>
      </c>
      <c r="B63" s="63">
        <f>'Tree Data'!C87</f>
        <v>0</v>
      </c>
      <c r="C63" s="63">
        <f>'Tree Data'!E87</f>
        <v>0</v>
      </c>
      <c r="D63" s="140">
        <f>'Tree Data'!F87</f>
        <v>0</v>
      </c>
      <c r="E63" s="141">
        <f>'Tree Data'!J87</f>
        <v>0</v>
      </c>
      <c r="F63" s="142">
        <f>'Tree Data'!K87</f>
        <v>0</v>
      </c>
      <c r="G63" s="143">
        <f>'Tree Data'!M87</f>
        <v>0</v>
      </c>
      <c r="H63" s="153"/>
      <c r="I63" s="61">
        <f>'Tree Data'!L87</f>
        <v>0</v>
      </c>
      <c r="J63" s="62" t="str">
        <f>'Tree Data'!U87</f>
        <v/>
      </c>
      <c r="K63" s="73" t="str">
        <f>'Tree Data'!V87</f>
        <v/>
      </c>
      <c r="L63" s="73" t="str">
        <f t="shared" si="2"/>
        <v/>
      </c>
      <c r="M63" s="73" t="str">
        <f t="shared" si="3"/>
        <v/>
      </c>
      <c r="N63" s="73" t="str">
        <f t="shared" si="4"/>
        <v/>
      </c>
      <c r="O63" s="73" t="str">
        <f t="shared" si="5"/>
        <v/>
      </c>
      <c r="P63" s="150" t="str">
        <f t="shared" si="6"/>
        <v/>
      </c>
      <c r="Q63" s="172" t="str">
        <f t="shared" si="14"/>
        <v/>
      </c>
      <c r="R63" s="62" t="str">
        <f>IF(I63=0,"",AVERAGE(I$11:I63))</f>
        <v/>
      </c>
      <c r="S63" s="62" t="str">
        <f>IF(I63=0,"",STDEV(I$11:I63))</f>
        <v/>
      </c>
      <c r="T63" s="62" t="str">
        <f t="shared" si="15"/>
        <v/>
      </c>
      <c r="U63" s="62" t="str">
        <f t="shared" si="16"/>
        <v/>
      </c>
      <c r="V63" s="65" t="str">
        <f t="shared" si="17"/>
        <v/>
      </c>
      <c r="W63" s="181" t="str">
        <f>IF(I63=0,"",(SUM('Tree Data'!W$35:W87/($K$5*D63))))</f>
        <v/>
      </c>
      <c r="X63" s="181" t="str">
        <f>IF(I63=0,"",(SUM('Tree Data'!X$35:X87/($K$5*D63))))</f>
        <v/>
      </c>
      <c r="Y63" s="182" t="str">
        <f>IF(I63=0,"",AVERAGE($W$11:W63))</f>
        <v/>
      </c>
      <c r="Z63" s="66" t="str">
        <f>IF(I63=0,"",STDEV($W$11:W63))</f>
        <v/>
      </c>
      <c r="AA63" s="62" t="str">
        <f t="shared" si="18"/>
        <v/>
      </c>
      <c r="AB63" s="66" t="str">
        <f t="shared" si="19"/>
        <v/>
      </c>
      <c r="AC63" s="66" t="str">
        <f t="shared" si="20"/>
        <v/>
      </c>
      <c r="AD63" s="67" t="str">
        <f t="shared" si="21"/>
        <v/>
      </c>
      <c r="AE63" s="174"/>
      <c r="AF63" s="174"/>
    </row>
    <row r="64" spans="1:32" s="154" customFormat="1" ht="15" customHeight="1" x14ac:dyDescent="0.2">
      <c r="A64" s="63">
        <v>54</v>
      </c>
      <c r="B64" s="63">
        <f>'Tree Data'!C88</f>
        <v>0</v>
      </c>
      <c r="C64" s="63">
        <f>'Tree Data'!E88</f>
        <v>0</v>
      </c>
      <c r="D64" s="140">
        <f>'Tree Data'!F88</f>
        <v>0</v>
      </c>
      <c r="E64" s="141">
        <f>'Tree Data'!J88</f>
        <v>0</v>
      </c>
      <c r="F64" s="142">
        <f>'Tree Data'!K88</f>
        <v>0</v>
      </c>
      <c r="G64" s="143">
        <f>'Tree Data'!M88</f>
        <v>0</v>
      </c>
      <c r="H64" s="153"/>
      <c r="I64" s="61">
        <f>'Tree Data'!L88</f>
        <v>0</v>
      </c>
      <c r="J64" s="62" t="str">
        <f>'Tree Data'!U88</f>
        <v/>
      </c>
      <c r="K64" s="73" t="str">
        <f>'Tree Data'!V88</f>
        <v/>
      </c>
      <c r="L64" s="73" t="str">
        <f t="shared" si="2"/>
        <v/>
      </c>
      <c r="M64" s="73" t="str">
        <f t="shared" si="3"/>
        <v/>
      </c>
      <c r="N64" s="73" t="str">
        <f t="shared" si="4"/>
        <v/>
      </c>
      <c r="O64" s="73" t="str">
        <f t="shared" si="5"/>
        <v/>
      </c>
      <c r="P64" s="150" t="str">
        <f t="shared" si="6"/>
        <v/>
      </c>
      <c r="Q64" s="172" t="str">
        <f t="shared" si="14"/>
        <v/>
      </c>
      <c r="R64" s="62" t="str">
        <f>IF(I64=0,"",AVERAGE(I$11:I64))</f>
        <v/>
      </c>
      <c r="S64" s="62" t="str">
        <f>IF(I64=0,"",STDEV(I$11:I64))</f>
        <v/>
      </c>
      <c r="T64" s="62" t="str">
        <f t="shared" si="15"/>
        <v/>
      </c>
      <c r="U64" s="62" t="str">
        <f t="shared" si="16"/>
        <v/>
      </c>
      <c r="V64" s="65" t="str">
        <f t="shared" si="17"/>
        <v/>
      </c>
      <c r="W64" s="181" t="str">
        <f>IF(I64=0,"",(SUM('Tree Data'!W$35:W88/($K$5*D64))))</f>
        <v/>
      </c>
      <c r="X64" s="181" t="str">
        <f>IF(I64=0,"",(SUM('Tree Data'!X$35:X88/($K$5*D64))))</f>
        <v/>
      </c>
      <c r="Y64" s="182" t="str">
        <f>IF(I64=0,"",AVERAGE($W$11:W64))</f>
        <v/>
      </c>
      <c r="Z64" s="66" t="str">
        <f>IF(I64=0,"",STDEV($W$11:W64))</f>
        <v/>
      </c>
      <c r="AA64" s="62" t="str">
        <f t="shared" si="18"/>
        <v/>
      </c>
      <c r="AB64" s="66" t="str">
        <f t="shared" si="19"/>
        <v/>
      </c>
      <c r="AC64" s="66" t="str">
        <f t="shared" si="20"/>
        <v/>
      </c>
      <c r="AD64" s="67" t="str">
        <f t="shared" si="21"/>
        <v/>
      </c>
      <c r="AE64" s="174"/>
      <c r="AF64" s="174"/>
    </row>
    <row r="65" spans="1:32" s="154" customFormat="1" ht="15" customHeight="1" x14ac:dyDescent="0.2">
      <c r="A65" s="63">
        <v>55</v>
      </c>
      <c r="B65" s="63">
        <f>'Tree Data'!C89</f>
        <v>0</v>
      </c>
      <c r="C65" s="63">
        <f>'Tree Data'!E89</f>
        <v>0</v>
      </c>
      <c r="D65" s="140">
        <f>'Tree Data'!F89</f>
        <v>0</v>
      </c>
      <c r="E65" s="141">
        <f>'Tree Data'!J89</f>
        <v>0</v>
      </c>
      <c r="F65" s="142">
        <f>'Tree Data'!K89</f>
        <v>0</v>
      </c>
      <c r="G65" s="143">
        <f>'Tree Data'!M89</f>
        <v>0</v>
      </c>
      <c r="H65" s="153"/>
      <c r="I65" s="61">
        <f>'Tree Data'!L89</f>
        <v>0</v>
      </c>
      <c r="J65" s="62" t="str">
        <f>'Tree Data'!U89</f>
        <v/>
      </c>
      <c r="K65" s="73" t="str">
        <f>'Tree Data'!V89</f>
        <v/>
      </c>
      <c r="L65" s="73" t="str">
        <f t="shared" si="2"/>
        <v/>
      </c>
      <c r="M65" s="73" t="str">
        <f t="shared" si="3"/>
        <v/>
      </c>
      <c r="N65" s="73" t="str">
        <f t="shared" si="4"/>
        <v/>
      </c>
      <c r="O65" s="73" t="str">
        <f t="shared" si="5"/>
        <v/>
      </c>
      <c r="P65" s="150" t="str">
        <f t="shared" si="6"/>
        <v/>
      </c>
      <c r="Q65" s="172" t="str">
        <f t="shared" si="14"/>
        <v/>
      </c>
      <c r="R65" s="62" t="str">
        <f>IF(I65=0,"",AVERAGE(I$11:I65))</f>
        <v/>
      </c>
      <c r="S65" s="62" t="str">
        <f>IF(I65=0,"",STDEV(I$11:I65))</f>
        <v/>
      </c>
      <c r="T65" s="62" t="str">
        <f t="shared" si="15"/>
        <v/>
      </c>
      <c r="U65" s="62" t="str">
        <f t="shared" si="16"/>
        <v/>
      </c>
      <c r="V65" s="65" t="str">
        <f t="shared" si="17"/>
        <v/>
      </c>
      <c r="W65" s="181" t="str">
        <f>IF(I65=0,"",(SUM('Tree Data'!W$35:W89/($K$5*D65))))</f>
        <v/>
      </c>
      <c r="X65" s="181" t="str">
        <f>IF(I65=0,"",(SUM('Tree Data'!X$35:X89/($K$5*D65))))</f>
        <v/>
      </c>
      <c r="Y65" s="182" t="str">
        <f>IF(I65=0,"",AVERAGE($W$11:W65))</f>
        <v/>
      </c>
      <c r="Z65" s="66" t="str">
        <f>IF(I65=0,"",STDEV($W$11:W65))</f>
        <v/>
      </c>
      <c r="AA65" s="62" t="str">
        <f t="shared" si="18"/>
        <v/>
      </c>
      <c r="AB65" s="66" t="str">
        <f t="shared" si="19"/>
        <v/>
      </c>
      <c r="AC65" s="66" t="str">
        <f t="shared" si="20"/>
        <v/>
      </c>
      <c r="AD65" s="67" t="str">
        <f t="shared" si="21"/>
        <v/>
      </c>
      <c r="AE65" s="174"/>
      <c r="AF65" s="174"/>
    </row>
    <row r="66" spans="1:32" s="154" customFormat="1" ht="15" customHeight="1" x14ac:dyDescent="0.2">
      <c r="A66" s="63">
        <v>56</v>
      </c>
      <c r="B66" s="63">
        <f>'Tree Data'!C90</f>
        <v>0</v>
      </c>
      <c r="C66" s="63">
        <f>'Tree Data'!E90</f>
        <v>0</v>
      </c>
      <c r="D66" s="140">
        <f>'Tree Data'!F90</f>
        <v>0</v>
      </c>
      <c r="E66" s="141">
        <f>'Tree Data'!J90</f>
        <v>0</v>
      </c>
      <c r="F66" s="142">
        <f>'Tree Data'!K90</f>
        <v>0</v>
      </c>
      <c r="G66" s="143">
        <f>'Tree Data'!M90</f>
        <v>0</v>
      </c>
      <c r="H66" s="153"/>
      <c r="I66" s="61">
        <f>'Tree Data'!L90</f>
        <v>0</v>
      </c>
      <c r="J66" s="62" t="str">
        <f>'Tree Data'!U90</f>
        <v/>
      </c>
      <c r="K66" s="73" t="str">
        <f>'Tree Data'!V90</f>
        <v/>
      </c>
      <c r="L66" s="73" t="str">
        <f t="shared" si="2"/>
        <v/>
      </c>
      <c r="M66" s="73" t="str">
        <f t="shared" si="3"/>
        <v/>
      </c>
      <c r="N66" s="73" t="str">
        <f t="shared" si="4"/>
        <v/>
      </c>
      <c r="O66" s="73" t="str">
        <f t="shared" si="5"/>
        <v/>
      </c>
      <c r="P66" s="150" t="str">
        <f t="shared" si="6"/>
        <v/>
      </c>
      <c r="Q66" s="172" t="str">
        <f t="shared" si="14"/>
        <v/>
      </c>
      <c r="R66" s="62" t="str">
        <f>IF(I66=0,"",AVERAGE(I$11:I66))</f>
        <v/>
      </c>
      <c r="S66" s="62" t="str">
        <f>IF(I66=0,"",STDEV(I$11:I66))</f>
        <v/>
      </c>
      <c r="T66" s="62" t="str">
        <f t="shared" si="15"/>
        <v/>
      </c>
      <c r="U66" s="62" t="str">
        <f t="shared" si="16"/>
        <v/>
      </c>
      <c r="V66" s="65" t="str">
        <f t="shared" si="17"/>
        <v/>
      </c>
      <c r="W66" s="181" t="str">
        <f>IF(I66=0,"",(SUM('Tree Data'!W$35:W90/($K$5*D66))))</f>
        <v/>
      </c>
      <c r="X66" s="181" t="str">
        <f>IF(I66=0,"",(SUM('Tree Data'!X$35:X90/($K$5*D66))))</f>
        <v/>
      </c>
      <c r="Y66" s="182" t="str">
        <f>IF(I66=0,"",AVERAGE($W$11:W66))</f>
        <v/>
      </c>
      <c r="Z66" s="66" t="str">
        <f>IF(I66=0,"",STDEV($W$11:W66))</f>
        <v/>
      </c>
      <c r="AA66" s="62" t="str">
        <f t="shared" si="18"/>
        <v/>
      </c>
      <c r="AB66" s="66" t="str">
        <f t="shared" si="19"/>
        <v/>
      </c>
      <c r="AC66" s="66" t="str">
        <f t="shared" si="20"/>
        <v/>
      </c>
      <c r="AD66" s="67" t="str">
        <f t="shared" si="21"/>
        <v/>
      </c>
      <c r="AE66" s="174"/>
      <c r="AF66" s="174"/>
    </row>
    <row r="67" spans="1:32" s="154" customFormat="1" ht="15" customHeight="1" x14ac:dyDescent="0.2">
      <c r="A67" s="63">
        <v>57</v>
      </c>
      <c r="B67" s="63">
        <f>'Tree Data'!C91</f>
        <v>0</v>
      </c>
      <c r="C67" s="63">
        <f>'Tree Data'!E91</f>
        <v>0</v>
      </c>
      <c r="D67" s="140">
        <f>'Tree Data'!F91</f>
        <v>0</v>
      </c>
      <c r="E67" s="141">
        <f>'Tree Data'!J91</f>
        <v>0</v>
      </c>
      <c r="F67" s="142">
        <f>'Tree Data'!K91</f>
        <v>0</v>
      </c>
      <c r="G67" s="143">
        <f>'Tree Data'!M91</f>
        <v>0</v>
      </c>
      <c r="H67" s="153"/>
      <c r="I67" s="61">
        <f>'Tree Data'!L91</f>
        <v>0</v>
      </c>
      <c r="J67" s="62" t="str">
        <f>'Tree Data'!U91</f>
        <v/>
      </c>
      <c r="K67" s="73" t="str">
        <f>'Tree Data'!V91</f>
        <v/>
      </c>
      <c r="L67" s="73" t="str">
        <f t="shared" si="2"/>
        <v/>
      </c>
      <c r="M67" s="73" t="str">
        <f t="shared" si="3"/>
        <v/>
      </c>
      <c r="N67" s="73" t="str">
        <f t="shared" si="4"/>
        <v/>
      </c>
      <c r="O67" s="73" t="str">
        <f t="shared" si="5"/>
        <v/>
      </c>
      <c r="P67" s="150" t="str">
        <f t="shared" si="6"/>
        <v/>
      </c>
      <c r="Q67" s="172" t="str">
        <f t="shared" si="14"/>
        <v/>
      </c>
      <c r="R67" s="62" t="str">
        <f>IF(I67=0,"",AVERAGE(I$11:I67))</f>
        <v/>
      </c>
      <c r="S67" s="62" t="str">
        <f>IF(I67=0,"",STDEV(I$11:I67))</f>
        <v/>
      </c>
      <c r="T67" s="62" t="str">
        <f t="shared" si="15"/>
        <v/>
      </c>
      <c r="U67" s="62" t="str">
        <f t="shared" si="16"/>
        <v/>
      </c>
      <c r="V67" s="65" t="str">
        <f t="shared" si="17"/>
        <v/>
      </c>
      <c r="W67" s="181" t="str">
        <f>IF(I67=0,"",(SUM('Tree Data'!W$35:W91/($K$5*D67))))</f>
        <v/>
      </c>
      <c r="X67" s="181" t="str">
        <f>IF(I67=0,"",(SUM('Tree Data'!X$35:X91/($K$5*D67))))</f>
        <v/>
      </c>
      <c r="Y67" s="182" t="str">
        <f>IF(I67=0,"",AVERAGE($W$11:W67))</f>
        <v/>
      </c>
      <c r="Z67" s="66" t="str">
        <f>IF(I67=0,"",STDEV($W$11:W67))</f>
        <v/>
      </c>
      <c r="AA67" s="62" t="str">
        <f t="shared" si="18"/>
        <v/>
      </c>
      <c r="AB67" s="66" t="str">
        <f t="shared" si="19"/>
        <v/>
      </c>
      <c r="AC67" s="66" t="str">
        <f t="shared" si="20"/>
        <v/>
      </c>
      <c r="AD67" s="67" t="str">
        <f t="shared" si="21"/>
        <v/>
      </c>
      <c r="AE67" s="174"/>
      <c r="AF67" s="174"/>
    </row>
    <row r="68" spans="1:32" s="154" customFormat="1" ht="15" customHeight="1" x14ac:dyDescent="0.2">
      <c r="A68" s="63">
        <v>58</v>
      </c>
      <c r="B68" s="63">
        <f>'Tree Data'!C92</f>
        <v>0</v>
      </c>
      <c r="C68" s="63">
        <f>'Tree Data'!E92</f>
        <v>0</v>
      </c>
      <c r="D68" s="140">
        <f>'Tree Data'!F92</f>
        <v>0</v>
      </c>
      <c r="E68" s="141">
        <f>'Tree Data'!J92</f>
        <v>0</v>
      </c>
      <c r="F68" s="142">
        <f>'Tree Data'!K92</f>
        <v>0</v>
      </c>
      <c r="G68" s="143">
        <f>'Tree Data'!M92</f>
        <v>0</v>
      </c>
      <c r="H68" s="153"/>
      <c r="I68" s="61">
        <f>'Tree Data'!L92</f>
        <v>0</v>
      </c>
      <c r="J68" s="62" t="str">
        <f>'Tree Data'!U92</f>
        <v/>
      </c>
      <c r="K68" s="73" t="str">
        <f>'Tree Data'!V92</f>
        <v/>
      </c>
      <c r="L68" s="73" t="str">
        <f t="shared" si="2"/>
        <v/>
      </c>
      <c r="M68" s="73" t="str">
        <f t="shared" si="3"/>
        <v/>
      </c>
      <c r="N68" s="73" t="str">
        <f t="shared" si="4"/>
        <v/>
      </c>
      <c r="O68" s="73" t="str">
        <f t="shared" si="5"/>
        <v/>
      </c>
      <c r="P68" s="150" t="str">
        <f t="shared" si="6"/>
        <v/>
      </c>
      <c r="Q68" s="172" t="str">
        <f t="shared" si="14"/>
        <v/>
      </c>
      <c r="R68" s="62" t="str">
        <f>IF(I68=0,"",AVERAGE(I$11:I68))</f>
        <v/>
      </c>
      <c r="S68" s="62" t="str">
        <f>IF(I68=0,"",STDEV(I$11:I68))</f>
        <v/>
      </c>
      <c r="T68" s="62" t="str">
        <f t="shared" si="15"/>
        <v/>
      </c>
      <c r="U68" s="62" t="str">
        <f t="shared" si="16"/>
        <v/>
      </c>
      <c r="V68" s="65" t="str">
        <f t="shared" si="17"/>
        <v/>
      </c>
      <c r="W68" s="181" t="str">
        <f>IF(I68=0,"",(SUM('Tree Data'!W$35:W92/($K$5*D68))))</f>
        <v/>
      </c>
      <c r="X68" s="181" t="str">
        <f>IF(I68=0,"",(SUM('Tree Data'!X$35:X92/($K$5*D68))))</f>
        <v/>
      </c>
      <c r="Y68" s="182" t="str">
        <f>IF(I68=0,"",AVERAGE($W$11:W68))</f>
        <v/>
      </c>
      <c r="Z68" s="66" t="str">
        <f>IF(I68=0,"",STDEV($W$11:W68))</f>
        <v/>
      </c>
      <c r="AA68" s="62" t="str">
        <f t="shared" si="18"/>
        <v/>
      </c>
      <c r="AB68" s="66" t="str">
        <f t="shared" si="19"/>
        <v/>
      </c>
      <c r="AC68" s="66" t="str">
        <f t="shared" si="20"/>
        <v/>
      </c>
      <c r="AD68" s="67" t="str">
        <f t="shared" si="21"/>
        <v/>
      </c>
      <c r="AE68" s="174"/>
      <c r="AF68" s="174"/>
    </row>
    <row r="69" spans="1:32" s="154" customFormat="1" ht="15" customHeight="1" x14ac:dyDescent="0.2">
      <c r="A69" s="63">
        <v>59</v>
      </c>
      <c r="B69" s="63">
        <f>'Tree Data'!C93</f>
        <v>0</v>
      </c>
      <c r="C69" s="63">
        <f>'Tree Data'!E93</f>
        <v>0</v>
      </c>
      <c r="D69" s="140">
        <f>'Tree Data'!F93</f>
        <v>0</v>
      </c>
      <c r="E69" s="141">
        <f>'Tree Data'!J93</f>
        <v>0</v>
      </c>
      <c r="F69" s="142">
        <f>'Tree Data'!K93</f>
        <v>0</v>
      </c>
      <c r="G69" s="143">
        <f>'Tree Data'!M93</f>
        <v>0</v>
      </c>
      <c r="H69" s="153"/>
      <c r="I69" s="61">
        <f>'Tree Data'!L93</f>
        <v>0</v>
      </c>
      <c r="J69" s="62" t="str">
        <f>'Tree Data'!U93</f>
        <v/>
      </c>
      <c r="K69" s="73" t="str">
        <f>'Tree Data'!V93</f>
        <v/>
      </c>
      <c r="L69" s="73" t="str">
        <f t="shared" si="2"/>
        <v/>
      </c>
      <c r="M69" s="73" t="str">
        <f t="shared" si="3"/>
        <v/>
      </c>
      <c r="N69" s="73" t="str">
        <f t="shared" si="4"/>
        <v/>
      </c>
      <c r="O69" s="73" t="str">
        <f t="shared" si="5"/>
        <v/>
      </c>
      <c r="P69" s="150" t="str">
        <f t="shared" si="6"/>
        <v/>
      </c>
      <c r="Q69" s="172" t="str">
        <f t="shared" si="14"/>
        <v/>
      </c>
      <c r="R69" s="62" t="str">
        <f>IF(I69=0,"",AVERAGE(I$11:I69))</f>
        <v/>
      </c>
      <c r="S69" s="62" t="str">
        <f>IF(I69=0,"",STDEV(I$11:I69))</f>
        <v/>
      </c>
      <c r="T69" s="62" t="str">
        <f t="shared" si="15"/>
        <v/>
      </c>
      <c r="U69" s="62" t="str">
        <f t="shared" si="16"/>
        <v/>
      </c>
      <c r="V69" s="65" t="str">
        <f t="shared" si="17"/>
        <v/>
      </c>
      <c r="W69" s="181" t="str">
        <f>IF(I69=0,"",(SUM('Tree Data'!W$35:W93/($K$5*D69))))</f>
        <v/>
      </c>
      <c r="X69" s="181" t="str">
        <f>IF(I69=0,"",(SUM('Tree Data'!X$35:X93/($K$5*D69))))</f>
        <v/>
      </c>
      <c r="Y69" s="182" t="str">
        <f>IF(I69=0,"",AVERAGE($W$11:W69))</f>
        <v/>
      </c>
      <c r="Z69" s="66" t="str">
        <f>IF(I69=0,"",STDEV($W$11:W69))</f>
        <v/>
      </c>
      <c r="AA69" s="62" t="str">
        <f t="shared" si="18"/>
        <v/>
      </c>
      <c r="AB69" s="66" t="str">
        <f t="shared" si="19"/>
        <v/>
      </c>
      <c r="AC69" s="66" t="str">
        <f t="shared" si="20"/>
        <v/>
      </c>
      <c r="AD69" s="67" t="str">
        <f t="shared" si="21"/>
        <v/>
      </c>
      <c r="AE69" s="174"/>
      <c r="AF69" s="174"/>
    </row>
    <row r="70" spans="1:32" s="154" customFormat="1" ht="15" customHeight="1" x14ac:dyDescent="0.2">
      <c r="A70" s="63">
        <v>60</v>
      </c>
      <c r="B70" s="63">
        <f>'Tree Data'!C94</f>
        <v>0</v>
      </c>
      <c r="C70" s="63">
        <f>'Tree Data'!E94</f>
        <v>0</v>
      </c>
      <c r="D70" s="140">
        <f>'Tree Data'!F94</f>
        <v>0</v>
      </c>
      <c r="E70" s="141">
        <f>'Tree Data'!J94</f>
        <v>0</v>
      </c>
      <c r="F70" s="142">
        <f>'Tree Data'!K94</f>
        <v>0</v>
      </c>
      <c r="G70" s="143">
        <f>'Tree Data'!M94</f>
        <v>0</v>
      </c>
      <c r="H70" s="153"/>
      <c r="I70" s="61">
        <f>'Tree Data'!L94</f>
        <v>0</v>
      </c>
      <c r="J70" s="62" t="str">
        <f>'Tree Data'!U94</f>
        <v/>
      </c>
      <c r="K70" s="73" t="str">
        <f>'Tree Data'!V94</f>
        <v/>
      </c>
      <c r="L70" s="73" t="str">
        <f t="shared" si="2"/>
        <v/>
      </c>
      <c r="M70" s="73" t="str">
        <f t="shared" si="3"/>
        <v/>
      </c>
      <c r="N70" s="73" t="str">
        <f t="shared" si="4"/>
        <v/>
      </c>
      <c r="O70" s="73" t="str">
        <f t="shared" si="5"/>
        <v/>
      </c>
      <c r="P70" s="150" t="str">
        <f t="shared" si="6"/>
        <v/>
      </c>
      <c r="Q70" s="172" t="str">
        <f t="shared" si="14"/>
        <v/>
      </c>
      <c r="R70" s="62" t="str">
        <f>IF(I70=0,"",AVERAGE(I$11:I70))</f>
        <v/>
      </c>
      <c r="S70" s="62" t="str">
        <f>IF(I70=0,"",STDEV(I$11:I70))</f>
        <v/>
      </c>
      <c r="T70" s="62" t="str">
        <f t="shared" si="15"/>
        <v/>
      </c>
      <c r="U70" s="62" t="str">
        <f t="shared" si="16"/>
        <v/>
      </c>
      <c r="V70" s="65" t="str">
        <f t="shared" si="17"/>
        <v/>
      </c>
      <c r="W70" s="181" t="str">
        <f>IF(I70=0,"",(SUM('Tree Data'!W$35:W94/($K$5*D70))))</f>
        <v/>
      </c>
      <c r="X70" s="181" t="str">
        <f>IF(I70=0,"",(SUM('Tree Data'!X$35:X94/($K$5*D70))))</f>
        <v/>
      </c>
      <c r="Y70" s="182" t="str">
        <f>IF(I70=0,"",AVERAGE($W$11:W70))</f>
        <v/>
      </c>
      <c r="Z70" s="66" t="str">
        <f>IF(I70=0,"",STDEV($W$11:W70))</f>
        <v/>
      </c>
      <c r="AA70" s="62" t="str">
        <f t="shared" si="18"/>
        <v/>
      </c>
      <c r="AB70" s="66" t="str">
        <f t="shared" si="19"/>
        <v/>
      </c>
      <c r="AC70" s="66" t="str">
        <f t="shared" si="20"/>
        <v/>
      </c>
      <c r="AD70" s="67" t="str">
        <f t="shared" si="21"/>
        <v/>
      </c>
      <c r="AE70" s="174"/>
      <c r="AF70" s="174"/>
    </row>
    <row r="71" spans="1:32" s="154" customFormat="1" ht="15" customHeight="1" x14ac:dyDescent="0.2">
      <c r="A71" s="63">
        <v>61</v>
      </c>
      <c r="B71" s="63">
        <f>'Tree Data'!C95</f>
        <v>0</v>
      </c>
      <c r="C71" s="63">
        <f>'Tree Data'!E95</f>
        <v>0</v>
      </c>
      <c r="D71" s="140">
        <f>'Tree Data'!F95</f>
        <v>0</v>
      </c>
      <c r="E71" s="141">
        <f>'Tree Data'!J95</f>
        <v>0</v>
      </c>
      <c r="F71" s="142">
        <f>'Tree Data'!K95</f>
        <v>0</v>
      </c>
      <c r="G71" s="143">
        <f>'Tree Data'!M95</f>
        <v>0</v>
      </c>
      <c r="H71" s="153"/>
      <c r="I71" s="61">
        <f>'Tree Data'!L95</f>
        <v>0</v>
      </c>
      <c r="J71" s="62" t="str">
        <f>'Tree Data'!U95</f>
        <v/>
      </c>
      <c r="K71" s="73" t="str">
        <f>'Tree Data'!V95</f>
        <v/>
      </c>
      <c r="L71" s="73" t="str">
        <f t="shared" si="2"/>
        <v/>
      </c>
      <c r="M71" s="73" t="str">
        <f t="shared" si="3"/>
        <v/>
      </c>
      <c r="N71" s="73" t="str">
        <f t="shared" si="4"/>
        <v/>
      </c>
      <c r="O71" s="73" t="str">
        <f t="shared" si="5"/>
        <v/>
      </c>
      <c r="P71" s="150" t="str">
        <f t="shared" si="6"/>
        <v/>
      </c>
      <c r="Q71" s="172" t="str">
        <f t="shared" si="14"/>
        <v/>
      </c>
      <c r="R71" s="62" t="str">
        <f>IF(I71=0,"",AVERAGE(I$11:I71))</f>
        <v/>
      </c>
      <c r="S71" s="62" t="str">
        <f>IF(I71=0,"",STDEV(I$11:I71))</f>
        <v/>
      </c>
      <c r="T71" s="62" t="str">
        <f t="shared" si="15"/>
        <v/>
      </c>
      <c r="U71" s="62" t="str">
        <f t="shared" si="16"/>
        <v/>
      </c>
      <c r="V71" s="65" t="str">
        <f t="shared" si="17"/>
        <v/>
      </c>
      <c r="W71" s="181" t="str">
        <f>IF(I71=0,"",(SUM('Tree Data'!W$35:W95/($K$5*D71))))</f>
        <v/>
      </c>
      <c r="X71" s="181" t="str">
        <f>IF(I71=0,"",(SUM('Tree Data'!X$35:X95/($K$5*D71))))</f>
        <v/>
      </c>
      <c r="Y71" s="182" t="str">
        <f>IF(I71=0,"",AVERAGE($W$11:W71))</f>
        <v/>
      </c>
      <c r="Z71" s="66" t="str">
        <f>IF(I71=0,"",STDEV($W$11:W71))</f>
        <v/>
      </c>
      <c r="AA71" s="62" t="str">
        <f t="shared" si="18"/>
        <v/>
      </c>
      <c r="AB71" s="66" t="str">
        <f t="shared" si="19"/>
        <v/>
      </c>
      <c r="AC71" s="66" t="str">
        <f t="shared" si="20"/>
        <v/>
      </c>
      <c r="AD71" s="67" t="str">
        <f t="shared" si="21"/>
        <v/>
      </c>
      <c r="AE71" s="174"/>
      <c r="AF71" s="174"/>
    </row>
    <row r="72" spans="1:32" s="154" customFormat="1" ht="15" customHeight="1" x14ac:dyDescent="0.2">
      <c r="A72" s="63">
        <v>62</v>
      </c>
      <c r="B72" s="63">
        <f>'Tree Data'!C96</f>
        <v>0</v>
      </c>
      <c r="C72" s="63">
        <f>'Tree Data'!E96</f>
        <v>0</v>
      </c>
      <c r="D72" s="140">
        <f>'Tree Data'!F96</f>
        <v>0</v>
      </c>
      <c r="E72" s="141">
        <f>'Tree Data'!J96</f>
        <v>0</v>
      </c>
      <c r="F72" s="142">
        <f>'Tree Data'!K96</f>
        <v>0</v>
      </c>
      <c r="G72" s="143">
        <f>'Tree Data'!M96</f>
        <v>0</v>
      </c>
      <c r="H72" s="153"/>
      <c r="I72" s="61">
        <f>'Tree Data'!L96</f>
        <v>0</v>
      </c>
      <c r="J72" s="62" t="str">
        <f>'Tree Data'!U96</f>
        <v/>
      </c>
      <c r="K72" s="73" t="str">
        <f>'Tree Data'!V96</f>
        <v/>
      </c>
      <c r="L72" s="73" t="str">
        <f t="shared" si="2"/>
        <v/>
      </c>
      <c r="M72" s="73" t="str">
        <f t="shared" si="3"/>
        <v/>
      </c>
      <c r="N72" s="73" t="str">
        <f t="shared" si="4"/>
        <v/>
      </c>
      <c r="O72" s="73" t="str">
        <f t="shared" si="5"/>
        <v/>
      </c>
      <c r="P72" s="150" t="str">
        <f t="shared" si="6"/>
        <v/>
      </c>
      <c r="Q72" s="172" t="str">
        <f t="shared" si="14"/>
        <v/>
      </c>
      <c r="R72" s="62" t="str">
        <f>IF(I72=0,"",AVERAGE(I$11:I72))</f>
        <v/>
      </c>
      <c r="S72" s="62" t="str">
        <f>IF(I72=0,"",STDEV(I$11:I72))</f>
        <v/>
      </c>
      <c r="T72" s="62" t="str">
        <f t="shared" si="15"/>
        <v/>
      </c>
      <c r="U72" s="62" t="str">
        <f t="shared" si="16"/>
        <v/>
      </c>
      <c r="V72" s="65" t="str">
        <f t="shared" si="17"/>
        <v/>
      </c>
      <c r="W72" s="181" t="str">
        <f>IF(I72=0,"",(SUM('Tree Data'!W$35:W96/($K$5*D72))))</f>
        <v/>
      </c>
      <c r="X72" s="181" t="str">
        <f>IF(I72=0,"",(SUM('Tree Data'!X$35:X96/($K$5*D72))))</f>
        <v/>
      </c>
      <c r="Y72" s="182" t="str">
        <f>IF(I72=0,"",AVERAGE($W$11:W72))</f>
        <v/>
      </c>
      <c r="Z72" s="66" t="str">
        <f>IF(I72=0,"",STDEV($W$11:W72))</f>
        <v/>
      </c>
      <c r="AA72" s="62" t="str">
        <f t="shared" si="18"/>
        <v/>
      </c>
      <c r="AB72" s="66" t="str">
        <f t="shared" si="19"/>
        <v/>
      </c>
      <c r="AC72" s="66" t="str">
        <f t="shared" si="20"/>
        <v/>
      </c>
      <c r="AD72" s="67" t="str">
        <f t="shared" si="21"/>
        <v/>
      </c>
      <c r="AE72" s="174"/>
      <c r="AF72" s="174"/>
    </row>
    <row r="73" spans="1:32" s="154" customFormat="1" ht="15" customHeight="1" x14ac:dyDescent="0.2">
      <c r="A73" s="63">
        <v>63</v>
      </c>
      <c r="B73" s="63">
        <f>'Tree Data'!C97</f>
        <v>0</v>
      </c>
      <c r="C73" s="63">
        <f>'Tree Data'!E97</f>
        <v>0</v>
      </c>
      <c r="D73" s="140">
        <f>'Tree Data'!F97</f>
        <v>0</v>
      </c>
      <c r="E73" s="141">
        <f>'Tree Data'!J97</f>
        <v>0</v>
      </c>
      <c r="F73" s="142">
        <f>'Tree Data'!K97</f>
        <v>0</v>
      </c>
      <c r="G73" s="143">
        <f>'Tree Data'!M97</f>
        <v>0</v>
      </c>
      <c r="H73" s="153"/>
      <c r="I73" s="61">
        <f>'Tree Data'!L97</f>
        <v>0</v>
      </c>
      <c r="J73" s="62" t="str">
        <f>'Tree Data'!U97</f>
        <v/>
      </c>
      <c r="K73" s="73" t="str">
        <f>'Tree Data'!V97</f>
        <v/>
      </c>
      <c r="L73" s="73" t="str">
        <f t="shared" si="2"/>
        <v/>
      </c>
      <c r="M73" s="73" t="str">
        <f t="shared" si="3"/>
        <v/>
      </c>
      <c r="N73" s="73" t="str">
        <f t="shared" si="4"/>
        <v/>
      </c>
      <c r="O73" s="73" t="str">
        <f t="shared" si="5"/>
        <v/>
      </c>
      <c r="P73" s="150" t="str">
        <f t="shared" si="6"/>
        <v/>
      </c>
      <c r="Q73" s="172" t="str">
        <f t="shared" si="14"/>
        <v/>
      </c>
      <c r="R73" s="62" t="str">
        <f>IF(I73=0,"",AVERAGE(I$11:I73))</f>
        <v/>
      </c>
      <c r="S73" s="62" t="str">
        <f>IF(I73=0,"",STDEV(I$11:I73))</f>
        <v/>
      </c>
      <c r="T73" s="62" t="str">
        <f t="shared" si="15"/>
        <v/>
      </c>
      <c r="U73" s="62" t="str">
        <f t="shared" si="16"/>
        <v/>
      </c>
      <c r="V73" s="65" t="str">
        <f t="shared" si="17"/>
        <v/>
      </c>
      <c r="W73" s="181" t="str">
        <f>IF(I73=0,"",(SUM('Tree Data'!W$35:W97/($K$5*D73))))</f>
        <v/>
      </c>
      <c r="X73" s="181" t="str">
        <f>IF(I73=0,"",(SUM('Tree Data'!X$35:X97/($K$5*D73))))</f>
        <v/>
      </c>
      <c r="Y73" s="182" t="str">
        <f>IF(I73=0,"",AVERAGE($W$11:W73))</f>
        <v/>
      </c>
      <c r="Z73" s="66" t="str">
        <f>IF(I73=0,"",STDEV($W$11:W73))</f>
        <v/>
      </c>
      <c r="AA73" s="62" t="str">
        <f t="shared" si="18"/>
        <v/>
      </c>
      <c r="AB73" s="66" t="str">
        <f t="shared" si="19"/>
        <v/>
      </c>
      <c r="AC73" s="66" t="str">
        <f t="shared" si="20"/>
        <v/>
      </c>
      <c r="AD73" s="67" t="str">
        <f t="shared" si="21"/>
        <v/>
      </c>
      <c r="AE73" s="174"/>
      <c r="AF73" s="174"/>
    </row>
    <row r="74" spans="1:32" s="154" customFormat="1" ht="15" customHeight="1" x14ac:dyDescent="0.2">
      <c r="A74" s="63">
        <v>64</v>
      </c>
      <c r="B74" s="63">
        <f>'Tree Data'!C98</f>
        <v>0</v>
      </c>
      <c r="C74" s="63">
        <f>'Tree Data'!E98</f>
        <v>0</v>
      </c>
      <c r="D74" s="140">
        <f>'Tree Data'!F98</f>
        <v>0</v>
      </c>
      <c r="E74" s="141">
        <f>'Tree Data'!J98</f>
        <v>0</v>
      </c>
      <c r="F74" s="142">
        <f>'Tree Data'!K98</f>
        <v>0</v>
      </c>
      <c r="G74" s="143">
        <f>'Tree Data'!M98</f>
        <v>0</v>
      </c>
      <c r="H74" s="153"/>
      <c r="I74" s="61">
        <f>'Tree Data'!L98</f>
        <v>0</v>
      </c>
      <c r="J74" s="62" t="str">
        <f>'Tree Data'!U98</f>
        <v/>
      </c>
      <c r="K74" s="73" t="str">
        <f>'Tree Data'!V98</f>
        <v/>
      </c>
      <c r="L74" s="73" t="str">
        <f t="shared" si="2"/>
        <v/>
      </c>
      <c r="M74" s="73" t="str">
        <f t="shared" si="3"/>
        <v/>
      </c>
      <c r="N74" s="73" t="str">
        <f t="shared" si="4"/>
        <v/>
      </c>
      <c r="O74" s="73" t="str">
        <f t="shared" si="5"/>
        <v/>
      </c>
      <c r="P74" s="150" t="str">
        <f t="shared" si="6"/>
        <v/>
      </c>
      <c r="Q74" s="172" t="str">
        <f t="shared" si="14"/>
        <v/>
      </c>
      <c r="R74" s="62" t="str">
        <f>IF(I74=0,"",AVERAGE(I$11:I74))</f>
        <v/>
      </c>
      <c r="S74" s="62" t="str">
        <f>IF(I74=0,"",STDEV(I$11:I74))</f>
        <v/>
      </c>
      <c r="T74" s="62" t="str">
        <f t="shared" si="15"/>
        <v/>
      </c>
      <c r="U74" s="62" t="str">
        <f t="shared" si="16"/>
        <v/>
      </c>
      <c r="V74" s="65" t="str">
        <f t="shared" si="17"/>
        <v/>
      </c>
      <c r="W74" s="181" t="str">
        <f>IF(I74=0,"",(SUM('Tree Data'!W$35:W98/($K$5*D74))))</f>
        <v/>
      </c>
      <c r="X74" s="181" t="str">
        <f>IF(I74=0,"",(SUM('Tree Data'!X$35:X98/($K$5*D74))))</f>
        <v/>
      </c>
      <c r="Y74" s="182" t="str">
        <f>IF(I74=0,"",AVERAGE($W$11:W74))</f>
        <v/>
      </c>
      <c r="Z74" s="66" t="str">
        <f>IF(I74=0,"",STDEV($W$11:W74))</f>
        <v/>
      </c>
      <c r="AA74" s="62" t="str">
        <f t="shared" si="18"/>
        <v/>
      </c>
      <c r="AB74" s="66" t="str">
        <f t="shared" si="19"/>
        <v/>
      </c>
      <c r="AC74" s="66" t="str">
        <f t="shared" si="20"/>
        <v/>
      </c>
      <c r="AD74" s="67" t="str">
        <f t="shared" si="21"/>
        <v/>
      </c>
      <c r="AE74" s="174"/>
      <c r="AF74" s="174"/>
    </row>
    <row r="75" spans="1:32" s="154" customFormat="1" ht="15" customHeight="1" x14ac:dyDescent="0.2">
      <c r="A75" s="63">
        <v>65</v>
      </c>
      <c r="B75" s="63">
        <f>'Tree Data'!C99</f>
        <v>0</v>
      </c>
      <c r="C75" s="63">
        <f>'Tree Data'!E99</f>
        <v>0</v>
      </c>
      <c r="D75" s="140">
        <f>'Tree Data'!F99</f>
        <v>0</v>
      </c>
      <c r="E75" s="141">
        <f>'Tree Data'!J99</f>
        <v>0</v>
      </c>
      <c r="F75" s="142">
        <f>'Tree Data'!K99</f>
        <v>0</v>
      </c>
      <c r="G75" s="143">
        <f>'Tree Data'!M99</f>
        <v>0</v>
      </c>
      <c r="H75" s="153"/>
      <c r="I75" s="61">
        <f>'Tree Data'!L99</f>
        <v>0</v>
      </c>
      <c r="J75" s="62" t="str">
        <f>'Tree Data'!U99</f>
        <v/>
      </c>
      <c r="K75" s="73" t="str">
        <f>'Tree Data'!V99</f>
        <v/>
      </c>
      <c r="L75" s="73" t="str">
        <f t="shared" si="2"/>
        <v/>
      </c>
      <c r="M75" s="73" t="str">
        <f t="shared" si="3"/>
        <v/>
      </c>
      <c r="N75" s="73" t="str">
        <f t="shared" si="4"/>
        <v/>
      </c>
      <c r="O75" s="73" t="str">
        <f t="shared" si="5"/>
        <v/>
      </c>
      <c r="P75" s="150" t="str">
        <f t="shared" si="6"/>
        <v/>
      </c>
      <c r="Q75" s="172" t="str">
        <f t="shared" ref="Q75:Q106" si="22">IF(I75=0,"",G75*P75)</f>
        <v/>
      </c>
      <c r="R75" s="62" t="str">
        <f>IF(I75=0,"",AVERAGE(I$11:I75))</f>
        <v/>
      </c>
      <c r="S75" s="62" t="str">
        <f>IF(I75=0,"",STDEV(I$11:I75))</f>
        <v/>
      </c>
      <c r="T75" s="62" t="str">
        <f t="shared" si="15"/>
        <v/>
      </c>
      <c r="U75" s="62" t="str">
        <f t="shared" si="16"/>
        <v/>
      </c>
      <c r="V75" s="65" t="str">
        <f t="shared" si="17"/>
        <v/>
      </c>
      <c r="W75" s="181" t="str">
        <f>IF(I75=0,"",(SUM('Tree Data'!W$35:W99/($K$5*D75))))</f>
        <v/>
      </c>
      <c r="X75" s="181" t="str">
        <f>IF(I75=0,"",(SUM('Tree Data'!X$35:X99/($K$5*D75))))</f>
        <v/>
      </c>
      <c r="Y75" s="182" t="str">
        <f>IF(I75=0,"",AVERAGE($W$11:W75))</f>
        <v/>
      </c>
      <c r="Z75" s="66" t="str">
        <f>IF(I75=0,"",STDEV($W$11:W75))</f>
        <v/>
      </c>
      <c r="AA75" s="62" t="str">
        <f t="shared" si="18"/>
        <v/>
      </c>
      <c r="AB75" s="66" t="str">
        <f t="shared" si="19"/>
        <v/>
      </c>
      <c r="AC75" s="66" t="str">
        <f t="shared" si="20"/>
        <v/>
      </c>
      <c r="AD75" s="67" t="str">
        <f t="shared" si="21"/>
        <v/>
      </c>
      <c r="AE75" s="174"/>
      <c r="AF75" s="174"/>
    </row>
    <row r="76" spans="1:32" s="154" customFormat="1" ht="15" customHeight="1" x14ac:dyDescent="0.2">
      <c r="A76" s="63">
        <v>66</v>
      </c>
      <c r="B76" s="63">
        <f>'Tree Data'!C100</f>
        <v>0</v>
      </c>
      <c r="C76" s="63">
        <f>'Tree Data'!E100</f>
        <v>0</v>
      </c>
      <c r="D76" s="140">
        <f>'Tree Data'!F100</f>
        <v>0</v>
      </c>
      <c r="E76" s="141">
        <f>'Tree Data'!J100</f>
        <v>0</v>
      </c>
      <c r="F76" s="142">
        <f>'Tree Data'!K100</f>
        <v>0</v>
      </c>
      <c r="G76" s="143">
        <f>'Tree Data'!M100</f>
        <v>0</v>
      </c>
      <c r="H76" s="153"/>
      <c r="I76" s="61">
        <f>'Tree Data'!L100</f>
        <v>0</v>
      </c>
      <c r="J76" s="62" t="str">
        <f>'Tree Data'!U100</f>
        <v/>
      </c>
      <c r="K76" s="73" t="str">
        <f>'Tree Data'!V100</f>
        <v/>
      </c>
      <c r="L76" s="73" t="str">
        <f t="shared" ref="L76:L110" si="23">IF(I76&gt;0,J76+K76,"")</f>
        <v/>
      </c>
      <c r="M76" s="73" t="str">
        <f t="shared" ref="M76:M110" si="24">IF($C76="A",SUMIF($B$11:$B$110,$B76,$J$11:$J$110),"")</f>
        <v/>
      </c>
      <c r="N76" s="73" t="str">
        <f t="shared" ref="N76:N110" si="25">IF($C76="A",SUMIF($B$11:$B$110,$B76,$K$11:$K$110),"")</f>
        <v/>
      </c>
      <c r="O76" s="73" t="str">
        <f t="shared" ref="O76:O110" si="26">IF(C76="A",M76+N76,"")</f>
        <v/>
      </c>
      <c r="P76" s="150" t="str">
        <f t="shared" ref="P76:P110" si="27">IF(I76=0,"",0.0001*PI()*((I76/2)^2))</f>
        <v/>
      </c>
      <c r="Q76" s="172" t="str">
        <f t="shared" si="22"/>
        <v/>
      </c>
      <c r="R76" s="62" t="str">
        <f>IF(I76=0,"",AVERAGE(I$11:I76))</f>
        <v/>
      </c>
      <c r="S76" s="62" t="str">
        <f>IF(I76=0,"",STDEV(I$11:I76))</f>
        <v/>
      </c>
      <c r="T76" s="62" t="str">
        <f t="shared" ref="T76:T110" si="28">IF(I76=0,"",SQRT(A76))</f>
        <v/>
      </c>
      <c r="U76" s="62" t="str">
        <f t="shared" ref="U76:U107" si="29">IF(I76=0,"",S76/T76)</f>
        <v/>
      </c>
      <c r="V76" s="65" t="str">
        <f t="shared" ref="V76:V110" si="30">IF(I76=0,"",S76/R76)</f>
        <v/>
      </c>
      <c r="W76" s="181" t="str">
        <f>IF(I76=0,"",(SUM('Tree Data'!W$35:W100/($K$5*D76))))</f>
        <v/>
      </c>
      <c r="X76" s="181" t="str">
        <f>IF(I76=0,"",(SUM('Tree Data'!X$35:X100/($K$5*D76))))</f>
        <v/>
      </c>
      <c r="Y76" s="182" t="str">
        <f>IF(I76=0,"",AVERAGE($W$11:W76))</f>
        <v/>
      </c>
      <c r="Z76" s="66" t="str">
        <f>IF(I76=0,"",STDEV($W$11:W76))</f>
        <v/>
      </c>
      <c r="AA76" s="62" t="str">
        <f t="shared" si="18"/>
        <v/>
      </c>
      <c r="AB76" s="66" t="str">
        <f t="shared" si="19"/>
        <v/>
      </c>
      <c r="AC76" s="66" t="str">
        <f t="shared" si="20"/>
        <v/>
      </c>
      <c r="AD76" s="67" t="str">
        <f t="shared" si="21"/>
        <v/>
      </c>
      <c r="AE76" s="174"/>
      <c r="AF76" s="174"/>
    </row>
    <row r="77" spans="1:32" s="154" customFormat="1" ht="15" customHeight="1" x14ac:dyDescent="0.2">
      <c r="A77" s="63">
        <v>67</v>
      </c>
      <c r="B77" s="63">
        <f>'Tree Data'!C101</f>
        <v>0</v>
      </c>
      <c r="C77" s="63">
        <f>'Tree Data'!E101</f>
        <v>0</v>
      </c>
      <c r="D77" s="140">
        <f>'Tree Data'!F101</f>
        <v>0</v>
      </c>
      <c r="E77" s="141">
        <f>'Tree Data'!J101</f>
        <v>0</v>
      </c>
      <c r="F77" s="142">
        <f>'Tree Data'!K101</f>
        <v>0</v>
      </c>
      <c r="G77" s="143">
        <f>'Tree Data'!M101</f>
        <v>0</v>
      </c>
      <c r="H77" s="153"/>
      <c r="I77" s="61">
        <f>'Tree Data'!L101</f>
        <v>0</v>
      </c>
      <c r="J77" s="62" t="str">
        <f>'Tree Data'!U101</f>
        <v/>
      </c>
      <c r="K77" s="73" t="str">
        <f>'Tree Data'!V101</f>
        <v/>
      </c>
      <c r="L77" s="73" t="str">
        <f t="shared" si="23"/>
        <v/>
      </c>
      <c r="M77" s="73" t="str">
        <f t="shared" si="24"/>
        <v/>
      </c>
      <c r="N77" s="73" t="str">
        <f t="shared" si="25"/>
        <v/>
      </c>
      <c r="O77" s="73" t="str">
        <f t="shared" si="26"/>
        <v/>
      </c>
      <c r="P77" s="150" t="str">
        <f t="shared" si="27"/>
        <v/>
      </c>
      <c r="Q77" s="172" t="str">
        <f t="shared" si="22"/>
        <v/>
      </c>
      <c r="R77" s="62" t="str">
        <f>IF(I77=0,"",AVERAGE(I$11:I77))</f>
        <v/>
      </c>
      <c r="S77" s="62" t="str">
        <f>IF(I77=0,"",STDEV(I$11:I77))</f>
        <v/>
      </c>
      <c r="T77" s="62" t="str">
        <f t="shared" si="28"/>
        <v/>
      </c>
      <c r="U77" s="62" t="str">
        <f t="shared" si="29"/>
        <v/>
      </c>
      <c r="V77" s="65" t="str">
        <f t="shared" si="30"/>
        <v/>
      </c>
      <c r="W77" s="181" t="str">
        <f>IF(I77=0,"",(SUM('Tree Data'!W$35:W101/($K$5*D77))))</f>
        <v/>
      </c>
      <c r="X77" s="181" t="str">
        <f>IF(I77=0,"",(SUM('Tree Data'!X$35:X101/($K$5*D77))))</f>
        <v/>
      </c>
      <c r="Y77" s="182" t="str">
        <f>IF(I77=0,"",AVERAGE($W$11:W77))</f>
        <v/>
      </c>
      <c r="Z77" s="66" t="str">
        <f>IF(I77=0,"",STDEV($W$11:W77))</f>
        <v/>
      </c>
      <c r="AA77" s="62" t="str">
        <f t="shared" si="18"/>
        <v/>
      </c>
      <c r="AB77" s="66" t="str">
        <f t="shared" si="19"/>
        <v/>
      </c>
      <c r="AC77" s="66" t="str">
        <f t="shared" si="20"/>
        <v/>
      </c>
      <c r="AD77" s="67" t="str">
        <f t="shared" si="21"/>
        <v/>
      </c>
      <c r="AE77" s="174"/>
      <c r="AF77" s="174"/>
    </row>
    <row r="78" spans="1:32" s="154" customFormat="1" ht="15" customHeight="1" x14ac:dyDescent="0.2">
      <c r="A78" s="63">
        <v>68</v>
      </c>
      <c r="B78" s="63">
        <f>'Tree Data'!C102</f>
        <v>0</v>
      </c>
      <c r="C78" s="63">
        <f>'Tree Data'!E102</f>
        <v>0</v>
      </c>
      <c r="D78" s="140">
        <f>'Tree Data'!F102</f>
        <v>0</v>
      </c>
      <c r="E78" s="141">
        <f>'Tree Data'!J102</f>
        <v>0</v>
      </c>
      <c r="F78" s="142">
        <f>'Tree Data'!K102</f>
        <v>0</v>
      </c>
      <c r="G78" s="143">
        <f>'Tree Data'!M102</f>
        <v>0</v>
      </c>
      <c r="H78" s="153"/>
      <c r="I78" s="61">
        <f>'Tree Data'!L102</f>
        <v>0</v>
      </c>
      <c r="J78" s="62" t="str">
        <f>'Tree Data'!U102</f>
        <v/>
      </c>
      <c r="K78" s="73" t="str">
        <f>'Tree Data'!V102</f>
        <v/>
      </c>
      <c r="L78" s="73" t="str">
        <f t="shared" si="23"/>
        <v/>
      </c>
      <c r="M78" s="73" t="str">
        <f t="shared" si="24"/>
        <v/>
      </c>
      <c r="N78" s="73" t="str">
        <f t="shared" si="25"/>
        <v/>
      </c>
      <c r="O78" s="73" t="str">
        <f t="shared" si="26"/>
        <v/>
      </c>
      <c r="P78" s="150" t="str">
        <f t="shared" si="27"/>
        <v/>
      </c>
      <c r="Q78" s="172" t="str">
        <f t="shared" si="22"/>
        <v/>
      </c>
      <c r="R78" s="62" t="str">
        <f>IF(I78=0,"",AVERAGE(I$11:I78))</f>
        <v/>
      </c>
      <c r="S78" s="62" t="str">
        <f>IF(I78=0,"",STDEV(I$11:I78))</f>
        <v/>
      </c>
      <c r="T78" s="62" t="str">
        <f t="shared" si="28"/>
        <v/>
      </c>
      <c r="U78" s="62" t="str">
        <f t="shared" si="29"/>
        <v/>
      </c>
      <c r="V78" s="65" t="str">
        <f t="shared" si="30"/>
        <v/>
      </c>
      <c r="W78" s="181" t="str">
        <f>IF(I78=0,"",(SUM('Tree Data'!W$35:W102/($K$5*D78))))</f>
        <v/>
      </c>
      <c r="X78" s="181" t="str">
        <f>IF(I78=0,"",(SUM('Tree Data'!X$35:X102/($K$5*D78))))</f>
        <v/>
      </c>
      <c r="Y78" s="182" t="str">
        <f>IF(I78=0,"",AVERAGE($W$11:W78))</f>
        <v/>
      </c>
      <c r="Z78" s="66" t="str">
        <f>IF(I78=0,"",STDEV($W$11:W78))</f>
        <v/>
      </c>
      <c r="AA78" s="62" t="str">
        <f t="shared" ref="AA78:AA110" si="31">IF(I78=0,"",SQRT(A78))</f>
        <v/>
      </c>
      <c r="AB78" s="66" t="str">
        <f t="shared" ref="AB78:AB109" si="32">IF(I78=0,"",Z78/AA78)</f>
        <v/>
      </c>
      <c r="AC78" s="66" t="str">
        <f t="shared" ref="AC78:AC110" si="33">IF(I78=0,"",Z78/Y78)</f>
        <v/>
      </c>
      <c r="AD78" s="67" t="str">
        <f t="shared" ref="AD78:AD110" si="34">IF(I78=0,"",(Y78-AB78)/Y78*100)</f>
        <v/>
      </c>
      <c r="AE78" s="174"/>
      <c r="AF78" s="174"/>
    </row>
    <row r="79" spans="1:32" s="154" customFormat="1" ht="15" customHeight="1" x14ac:dyDescent="0.2">
      <c r="A79" s="63">
        <v>69</v>
      </c>
      <c r="B79" s="63">
        <f>'Tree Data'!C103</f>
        <v>0</v>
      </c>
      <c r="C79" s="63">
        <f>'Tree Data'!E103</f>
        <v>0</v>
      </c>
      <c r="D79" s="140">
        <f>'Tree Data'!F103</f>
        <v>0</v>
      </c>
      <c r="E79" s="141">
        <f>'Tree Data'!J103</f>
        <v>0</v>
      </c>
      <c r="F79" s="142">
        <f>'Tree Data'!K103</f>
        <v>0</v>
      </c>
      <c r="G79" s="143">
        <f>'Tree Data'!M103</f>
        <v>0</v>
      </c>
      <c r="H79" s="153"/>
      <c r="I79" s="61">
        <f>'Tree Data'!L103</f>
        <v>0</v>
      </c>
      <c r="J79" s="62" t="str">
        <f>'Tree Data'!U103</f>
        <v/>
      </c>
      <c r="K79" s="73" t="str">
        <f>'Tree Data'!V103</f>
        <v/>
      </c>
      <c r="L79" s="73" t="str">
        <f t="shared" si="23"/>
        <v/>
      </c>
      <c r="M79" s="73" t="str">
        <f t="shared" si="24"/>
        <v/>
      </c>
      <c r="N79" s="73" t="str">
        <f t="shared" si="25"/>
        <v/>
      </c>
      <c r="O79" s="73" t="str">
        <f t="shared" si="26"/>
        <v/>
      </c>
      <c r="P79" s="150" t="str">
        <f t="shared" si="27"/>
        <v/>
      </c>
      <c r="Q79" s="172" t="str">
        <f t="shared" si="22"/>
        <v/>
      </c>
      <c r="R79" s="62" t="str">
        <f>IF(I79=0,"",AVERAGE(I$11:I79))</f>
        <v/>
      </c>
      <c r="S79" s="62" t="str">
        <f>IF(I79=0,"",STDEV(I$11:I79))</f>
        <v/>
      </c>
      <c r="T79" s="62" t="str">
        <f t="shared" si="28"/>
        <v/>
      </c>
      <c r="U79" s="62" t="str">
        <f t="shared" si="29"/>
        <v/>
      </c>
      <c r="V79" s="65" t="str">
        <f t="shared" si="30"/>
        <v/>
      </c>
      <c r="W79" s="181" t="str">
        <f>IF(I79=0,"",(SUM('Tree Data'!W$35:W103/($K$5*D79))))</f>
        <v/>
      </c>
      <c r="X79" s="181" t="str">
        <f>IF(I79=0,"",(SUM('Tree Data'!X$35:X103/($K$5*D79))))</f>
        <v/>
      </c>
      <c r="Y79" s="182" t="str">
        <f>IF(I79=0,"",AVERAGE($W$11:W79))</f>
        <v/>
      </c>
      <c r="Z79" s="66" t="str">
        <f>IF(I79=0,"",STDEV($W$11:W79))</f>
        <v/>
      </c>
      <c r="AA79" s="62" t="str">
        <f t="shared" si="31"/>
        <v/>
      </c>
      <c r="AB79" s="66" t="str">
        <f t="shared" si="32"/>
        <v/>
      </c>
      <c r="AC79" s="66" t="str">
        <f t="shared" si="33"/>
        <v/>
      </c>
      <c r="AD79" s="67" t="str">
        <f t="shared" si="34"/>
        <v/>
      </c>
      <c r="AE79" s="174"/>
      <c r="AF79" s="174"/>
    </row>
    <row r="80" spans="1:32" s="154" customFormat="1" ht="15" customHeight="1" x14ac:dyDescent="0.2">
      <c r="A80" s="63">
        <v>70</v>
      </c>
      <c r="B80" s="63">
        <f>'Tree Data'!C104</f>
        <v>0</v>
      </c>
      <c r="C80" s="63">
        <f>'Tree Data'!E104</f>
        <v>0</v>
      </c>
      <c r="D80" s="140">
        <f>'Tree Data'!F104</f>
        <v>0</v>
      </c>
      <c r="E80" s="141">
        <f>'Tree Data'!J104</f>
        <v>0</v>
      </c>
      <c r="F80" s="142">
        <f>'Tree Data'!K104</f>
        <v>0</v>
      </c>
      <c r="G80" s="143">
        <f>'Tree Data'!M104</f>
        <v>0</v>
      </c>
      <c r="H80" s="153"/>
      <c r="I80" s="61">
        <f>'Tree Data'!L104</f>
        <v>0</v>
      </c>
      <c r="J80" s="62" t="str">
        <f>'Tree Data'!U104</f>
        <v/>
      </c>
      <c r="K80" s="73" t="str">
        <f>'Tree Data'!V104</f>
        <v/>
      </c>
      <c r="L80" s="73" t="str">
        <f t="shared" si="23"/>
        <v/>
      </c>
      <c r="M80" s="73" t="str">
        <f t="shared" si="24"/>
        <v/>
      </c>
      <c r="N80" s="73" t="str">
        <f t="shared" si="25"/>
        <v/>
      </c>
      <c r="O80" s="73" t="str">
        <f t="shared" si="26"/>
        <v/>
      </c>
      <c r="P80" s="150" t="str">
        <f t="shared" si="27"/>
        <v/>
      </c>
      <c r="Q80" s="172" t="str">
        <f t="shared" si="22"/>
        <v/>
      </c>
      <c r="R80" s="62" t="str">
        <f>IF(I80=0,"",AVERAGE(I$11:I80))</f>
        <v/>
      </c>
      <c r="S80" s="62" t="str">
        <f>IF(I80=0,"",STDEV(I$11:I80))</f>
        <v/>
      </c>
      <c r="T80" s="62" t="str">
        <f t="shared" si="28"/>
        <v/>
      </c>
      <c r="U80" s="62" t="str">
        <f t="shared" si="29"/>
        <v/>
      </c>
      <c r="V80" s="65" t="str">
        <f t="shared" si="30"/>
        <v/>
      </c>
      <c r="W80" s="181" t="str">
        <f>IF(I80=0,"",(SUM('Tree Data'!W$35:W104/($K$5*D80))))</f>
        <v/>
      </c>
      <c r="X80" s="181" t="str">
        <f>IF(I80=0,"",(SUM('Tree Data'!X$35:X104/($K$5*D80))))</f>
        <v/>
      </c>
      <c r="Y80" s="182" t="str">
        <f>IF(I80=0,"",AVERAGE($W$11:W80))</f>
        <v/>
      </c>
      <c r="Z80" s="66" t="str">
        <f>IF(I80=0,"",STDEV($W$11:W80))</f>
        <v/>
      </c>
      <c r="AA80" s="62" t="str">
        <f t="shared" si="31"/>
        <v/>
      </c>
      <c r="AB80" s="66" t="str">
        <f t="shared" si="32"/>
        <v/>
      </c>
      <c r="AC80" s="66" t="str">
        <f t="shared" si="33"/>
        <v/>
      </c>
      <c r="AD80" s="67" t="str">
        <f t="shared" si="34"/>
        <v/>
      </c>
      <c r="AE80" s="174"/>
      <c r="AF80" s="174"/>
    </row>
    <row r="81" spans="1:32" s="154" customFormat="1" ht="15" customHeight="1" x14ac:dyDescent="0.2">
      <c r="A81" s="63">
        <v>71</v>
      </c>
      <c r="B81" s="63">
        <f>'Tree Data'!C105</f>
        <v>0</v>
      </c>
      <c r="C81" s="63">
        <f>'Tree Data'!E105</f>
        <v>0</v>
      </c>
      <c r="D81" s="140">
        <f>'Tree Data'!F105</f>
        <v>0</v>
      </c>
      <c r="E81" s="141">
        <f>'Tree Data'!J105</f>
        <v>0</v>
      </c>
      <c r="F81" s="142">
        <f>'Tree Data'!K105</f>
        <v>0</v>
      </c>
      <c r="G81" s="143">
        <f>'Tree Data'!M105</f>
        <v>0</v>
      </c>
      <c r="H81" s="153"/>
      <c r="I81" s="61">
        <f>'Tree Data'!L105</f>
        <v>0</v>
      </c>
      <c r="J81" s="62" t="str">
        <f>'Tree Data'!U105</f>
        <v/>
      </c>
      <c r="K81" s="73" t="str">
        <f>'Tree Data'!V105</f>
        <v/>
      </c>
      <c r="L81" s="73" t="str">
        <f t="shared" si="23"/>
        <v/>
      </c>
      <c r="M81" s="73" t="str">
        <f t="shared" si="24"/>
        <v/>
      </c>
      <c r="N81" s="73" t="str">
        <f t="shared" si="25"/>
        <v/>
      </c>
      <c r="O81" s="73" t="str">
        <f t="shared" si="26"/>
        <v/>
      </c>
      <c r="P81" s="150" t="str">
        <f t="shared" si="27"/>
        <v/>
      </c>
      <c r="Q81" s="172" t="str">
        <f t="shared" si="22"/>
        <v/>
      </c>
      <c r="R81" s="62" t="str">
        <f>IF(I81=0,"",AVERAGE(I$11:I81))</f>
        <v/>
      </c>
      <c r="S81" s="62" t="str">
        <f>IF(I81=0,"",STDEV(I$11:I81))</f>
        <v/>
      </c>
      <c r="T81" s="62" t="str">
        <f t="shared" si="28"/>
        <v/>
      </c>
      <c r="U81" s="62" t="str">
        <f t="shared" si="29"/>
        <v/>
      </c>
      <c r="V81" s="65" t="str">
        <f t="shared" si="30"/>
        <v/>
      </c>
      <c r="W81" s="181" t="str">
        <f>IF(I81=0,"",(SUM('Tree Data'!W$35:W105/($K$5*D81))))</f>
        <v/>
      </c>
      <c r="X81" s="181" t="str">
        <f>IF(I81=0,"",(SUM('Tree Data'!X$35:X105/($K$5*D81))))</f>
        <v/>
      </c>
      <c r="Y81" s="182" t="str">
        <f>IF(I81=0,"",AVERAGE($W$11:W81))</f>
        <v/>
      </c>
      <c r="Z81" s="66" t="str">
        <f>IF(I81=0,"",STDEV($W$11:W81))</f>
        <v/>
      </c>
      <c r="AA81" s="62" t="str">
        <f t="shared" si="31"/>
        <v/>
      </c>
      <c r="AB81" s="66" t="str">
        <f t="shared" si="32"/>
        <v/>
      </c>
      <c r="AC81" s="66" t="str">
        <f t="shared" si="33"/>
        <v/>
      </c>
      <c r="AD81" s="67" t="str">
        <f t="shared" si="34"/>
        <v/>
      </c>
      <c r="AE81" s="174"/>
      <c r="AF81" s="174"/>
    </row>
    <row r="82" spans="1:32" s="154" customFormat="1" ht="15" customHeight="1" x14ac:dyDescent="0.2">
      <c r="A82" s="63">
        <v>72</v>
      </c>
      <c r="B82" s="63">
        <f>'Tree Data'!C106</f>
        <v>0</v>
      </c>
      <c r="C82" s="63">
        <f>'Tree Data'!E106</f>
        <v>0</v>
      </c>
      <c r="D82" s="140">
        <f>'Tree Data'!F106</f>
        <v>0</v>
      </c>
      <c r="E82" s="141">
        <f>'Tree Data'!J106</f>
        <v>0</v>
      </c>
      <c r="F82" s="142">
        <f>'Tree Data'!K106</f>
        <v>0</v>
      </c>
      <c r="G82" s="143">
        <f>'Tree Data'!M106</f>
        <v>0</v>
      </c>
      <c r="H82" s="153"/>
      <c r="I82" s="61">
        <f>'Tree Data'!L106</f>
        <v>0</v>
      </c>
      <c r="J82" s="62" t="str">
        <f>'Tree Data'!U106</f>
        <v/>
      </c>
      <c r="K82" s="73" t="str">
        <f>'Tree Data'!V106</f>
        <v/>
      </c>
      <c r="L82" s="73" t="str">
        <f t="shared" si="23"/>
        <v/>
      </c>
      <c r="M82" s="73" t="str">
        <f t="shared" si="24"/>
        <v/>
      </c>
      <c r="N82" s="73" t="str">
        <f t="shared" si="25"/>
        <v/>
      </c>
      <c r="O82" s="73" t="str">
        <f t="shared" si="26"/>
        <v/>
      </c>
      <c r="P82" s="150" t="str">
        <f t="shared" si="27"/>
        <v/>
      </c>
      <c r="Q82" s="172" t="str">
        <f t="shared" si="22"/>
        <v/>
      </c>
      <c r="R82" s="62" t="str">
        <f>IF(I82=0,"",AVERAGE(I$11:I82))</f>
        <v/>
      </c>
      <c r="S82" s="62" t="str">
        <f>IF(I82=0,"",STDEV(I$11:I82))</f>
        <v/>
      </c>
      <c r="T82" s="62" t="str">
        <f t="shared" si="28"/>
        <v/>
      </c>
      <c r="U82" s="62" t="str">
        <f t="shared" si="29"/>
        <v/>
      </c>
      <c r="V82" s="65" t="str">
        <f t="shared" si="30"/>
        <v/>
      </c>
      <c r="W82" s="181" t="str">
        <f>IF(I82=0,"",(SUM('Tree Data'!W$35:W106/($K$5*D82))))</f>
        <v/>
      </c>
      <c r="X82" s="181" t="str">
        <f>IF(I82=0,"",(SUM('Tree Data'!X$35:X106/($K$5*D82))))</f>
        <v/>
      </c>
      <c r="Y82" s="182" t="str">
        <f>IF(I82=0,"",AVERAGE($W$11:W82))</f>
        <v/>
      </c>
      <c r="Z82" s="66" t="str">
        <f>IF(I82=0,"",STDEV($W$11:W82))</f>
        <v/>
      </c>
      <c r="AA82" s="62" t="str">
        <f t="shared" si="31"/>
        <v/>
      </c>
      <c r="AB82" s="66" t="str">
        <f t="shared" si="32"/>
        <v/>
      </c>
      <c r="AC82" s="66" t="str">
        <f t="shared" si="33"/>
        <v/>
      </c>
      <c r="AD82" s="67" t="str">
        <f t="shared" si="34"/>
        <v/>
      </c>
      <c r="AE82" s="174"/>
      <c r="AF82" s="174"/>
    </row>
    <row r="83" spans="1:32" s="154" customFormat="1" ht="15" customHeight="1" x14ac:dyDescent="0.2">
      <c r="A83" s="63">
        <v>73</v>
      </c>
      <c r="B83" s="63">
        <f>'Tree Data'!C107</f>
        <v>0</v>
      </c>
      <c r="C83" s="63">
        <f>'Tree Data'!E107</f>
        <v>0</v>
      </c>
      <c r="D83" s="140">
        <f>'Tree Data'!F107</f>
        <v>0</v>
      </c>
      <c r="E83" s="141">
        <f>'Tree Data'!J107</f>
        <v>0</v>
      </c>
      <c r="F83" s="142">
        <f>'Tree Data'!K107</f>
        <v>0</v>
      </c>
      <c r="G83" s="143">
        <f>'Tree Data'!M107</f>
        <v>0</v>
      </c>
      <c r="H83" s="153"/>
      <c r="I83" s="61">
        <f>'Tree Data'!L107</f>
        <v>0</v>
      </c>
      <c r="J83" s="62" t="str">
        <f>'Tree Data'!U107</f>
        <v/>
      </c>
      <c r="K83" s="73" t="str">
        <f>'Tree Data'!V107</f>
        <v/>
      </c>
      <c r="L83" s="73" t="str">
        <f t="shared" si="23"/>
        <v/>
      </c>
      <c r="M83" s="73" t="str">
        <f t="shared" si="24"/>
        <v/>
      </c>
      <c r="N83" s="73" t="str">
        <f t="shared" si="25"/>
        <v/>
      </c>
      <c r="O83" s="73" t="str">
        <f t="shared" si="26"/>
        <v/>
      </c>
      <c r="P83" s="150" t="str">
        <f t="shared" si="27"/>
        <v/>
      </c>
      <c r="Q83" s="172" t="str">
        <f t="shared" si="22"/>
        <v/>
      </c>
      <c r="R83" s="62" t="str">
        <f>IF(I83=0,"",AVERAGE(I$11:I83))</f>
        <v/>
      </c>
      <c r="S83" s="62" t="str">
        <f>IF(I83=0,"",STDEV(I$11:I83))</f>
        <v/>
      </c>
      <c r="T83" s="62" t="str">
        <f t="shared" si="28"/>
        <v/>
      </c>
      <c r="U83" s="62" t="str">
        <f t="shared" si="29"/>
        <v/>
      </c>
      <c r="V83" s="65" t="str">
        <f t="shared" si="30"/>
        <v/>
      </c>
      <c r="W83" s="181" t="str">
        <f>IF(I83=0,"",(SUM('Tree Data'!W$35:W107/($K$5*D83))))</f>
        <v/>
      </c>
      <c r="X83" s="181" t="str">
        <f>IF(I83=0,"",(SUM('Tree Data'!X$35:X107/($K$5*D83))))</f>
        <v/>
      </c>
      <c r="Y83" s="182" t="str">
        <f>IF(I83=0,"",AVERAGE($W$11:W83))</f>
        <v/>
      </c>
      <c r="Z83" s="66" t="str">
        <f>IF(I83=0,"",STDEV($W$11:W83))</f>
        <v/>
      </c>
      <c r="AA83" s="62" t="str">
        <f t="shared" si="31"/>
        <v/>
      </c>
      <c r="AB83" s="66" t="str">
        <f t="shared" si="32"/>
        <v/>
      </c>
      <c r="AC83" s="66" t="str">
        <f t="shared" si="33"/>
        <v/>
      </c>
      <c r="AD83" s="67" t="str">
        <f t="shared" si="34"/>
        <v/>
      </c>
      <c r="AE83" s="174"/>
      <c r="AF83" s="174"/>
    </row>
    <row r="84" spans="1:32" s="154" customFormat="1" ht="15" customHeight="1" x14ac:dyDescent="0.2">
      <c r="A84" s="63">
        <v>74</v>
      </c>
      <c r="B84" s="63">
        <f>'Tree Data'!C108</f>
        <v>0</v>
      </c>
      <c r="C84" s="63">
        <f>'Tree Data'!E108</f>
        <v>0</v>
      </c>
      <c r="D84" s="140">
        <f>'Tree Data'!F108</f>
        <v>0</v>
      </c>
      <c r="E84" s="141">
        <f>'Tree Data'!J108</f>
        <v>0</v>
      </c>
      <c r="F84" s="142">
        <f>'Tree Data'!K108</f>
        <v>0</v>
      </c>
      <c r="G84" s="143">
        <f>'Tree Data'!M108</f>
        <v>0</v>
      </c>
      <c r="H84" s="153"/>
      <c r="I84" s="61">
        <f>'Tree Data'!L108</f>
        <v>0</v>
      </c>
      <c r="J84" s="62" t="str">
        <f>'Tree Data'!U108</f>
        <v/>
      </c>
      <c r="K84" s="73" t="str">
        <f>'Tree Data'!V108</f>
        <v/>
      </c>
      <c r="L84" s="73" t="str">
        <f t="shared" si="23"/>
        <v/>
      </c>
      <c r="M84" s="73" t="str">
        <f t="shared" si="24"/>
        <v/>
      </c>
      <c r="N84" s="73" t="str">
        <f t="shared" si="25"/>
        <v/>
      </c>
      <c r="O84" s="73" t="str">
        <f t="shared" si="26"/>
        <v/>
      </c>
      <c r="P84" s="150" t="str">
        <f t="shared" si="27"/>
        <v/>
      </c>
      <c r="Q84" s="172" t="str">
        <f t="shared" si="22"/>
        <v/>
      </c>
      <c r="R84" s="62" t="str">
        <f>IF(I84=0,"",AVERAGE(I$11:I84))</f>
        <v/>
      </c>
      <c r="S84" s="62" t="str">
        <f>IF(I84=0,"",STDEV(I$11:I84))</f>
        <v/>
      </c>
      <c r="T84" s="62" t="str">
        <f t="shared" si="28"/>
        <v/>
      </c>
      <c r="U84" s="62" t="str">
        <f t="shared" si="29"/>
        <v/>
      </c>
      <c r="V84" s="65" t="str">
        <f t="shared" si="30"/>
        <v/>
      </c>
      <c r="W84" s="181" t="str">
        <f>IF(I84=0,"",(SUM('Tree Data'!W$35:W108/($K$5*D84))))</f>
        <v/>
      </c>
      <c r="X84" s="181" t="str">
        <f>IF(I84=0,"",(SUM('Tree Data'!X$35:X108/($K$5*D84))))</f>
        <v/>
      </c>
      <c r="Y84" s="182" t="str">
        <f>IF(I84=0,"",AVERAGE($W$11:W84))</f>
        <v/>
      </c>
      <c r="Z84" s="66" t="str">
        <f>IF(I84=0,"",STDEV($W$11:W84))</f>
        <v/>
      </c>
      <c r="AA84" s="62" t="str">
        <f t="shared" si="31"/>
        <v/>
      </c>
      <c r="AB84" s="66" t="str">
        <f t="shared" si="32"/>
        <v/>
      </c>
      <c r="AC84" s="66" t="str">
        <f t="shared" si="33"/>
        <v/>
      </c>
      <c r="AD84" s="67" t="str">
        <f t="shared" si="34"/>
        <v/>
      </c>
      <c r="AE84" s="174"/>
      <c r="AF84" s="174"/>
    </row>
    <row r="85" spans="1:32" s="154" customFormat="1" ht="15" customHeight="1" x14ac:dyDescent="0.2">
      <c r="A85" s="63">
        <v>75</v>
      </c>
      <c r="B85" s="63">
        <f>'Tree Data'!C109</f>
        <v>0</v>
      </c>
      <c r="C85" s="63">
        <f>'Tree Data'!E109</f>
        <v>0</v>
      </c>
      <c r="D85" s="140">
        <f>'Tree Data'!F109</f>
        <v>0</v>
      </c>
      <c r="E85" s="141">
        <f>'Tree Data'!J109</f>
        <v>0</v>
      </c>
      <c r="F85" s="142">
        <f>'Tree Data'!K109</f>
        <v>0</v>
      </c>
      <c r="G85" s="143">
        <f>'Tree Data'!M109</f>
        <v>0</v>
      </c>
      <c r="H85" s="153"/>
      <c r="I85" s="61">
        <f>'Tree Data'!L109</f>
        <v>0</v>
      </c>
      <c r="J85" s="62" t="str">
        <f>'Tree Data'!U109</f>
        <v/>
      </c>
      <c r="K85" s="73" t="str">
        <f>'Tree Data'!V109</f>
        <v/>
      </c>
      <c r="L85" s="73" t="str">
        <f t="shared" si="23"/>
        <v/>
      </c>
      <c r="M85" s="73" t="str">
        <f t="shared" si="24"/>
        <v/>
      </c>
      <c r="N85" s="73" t="str">
        <f t="shared" si="25"/>
        <v/>
      </c>
      <c r="O85" s="73" t="str">
        <f t="shared" si="26"/>
        <v/>
      </c>
      <c r="P85" s="150" t="str">
        <f t="shared" si="27"/>
        <v/>
      </c>
      <c r="Q85" s="172" t="str">
        <f t="shared" si="22"/>
        <v/>
      </c>
      <c r="R85" s="62" t="str">
        <f>IF(I85=0,"",AVERAGE(I$11:I85))</f>
        <v/>
      </c>
      <c r="S85" s="62" t="str">
        <f>IF(I85=0,"",STDEV(I$11:I85))</f>
        <v/>
      </c>
      <c r="T85" s="62" t="str">
        <f t="shared" si="28"/>
        <v/>
      </c>
      <c r="U85" s="62" t="str">
        <f t="shared" si="29"/>
        <v/>
      </c>
      <c r="V85" s="65" t="str">
        <f t="shared" si="30"/>
        <v/>
      </c>
      <c r="W85" s="181" t="str">
        <f>IF(I85=0,"",(SUM('Tree Data'!W$35:W109/($K$5*D85))))</f>
        <v/>
      </c>
      <c r="X85" s="181" t="str">
        <f>IF(I85=0,"",(SUM('Tree Data'!X$35:X109/($K$5*D85))))</f>
        <v/>
      </c>
      <c r="Y85" s="182" t="str">
        <f>IF(I85=0,"",AVERAGE($W$11:W85))</f>
        <v/>
      </c>
      <c r="Z85" s="66" t="str">
        <f>IF(I85=0,"",STDEV($W$11:W85))</f>
        <v/>
      </c>
      <c r="AA85" s="62" t="str">
        <f t="shared" si="31"/>
        <v/>
      </c>
      <c r="AB85" s="66" t="str">
        <f t="shared" si="32"/>
        <v/>
      </c>
      <c r="AC85" s="66" t="str">
        <f t="shared" si="33"/>
        <v/>
      </c>
      <c r="AD85" s="67" t="str">
        <f t="shared" si="34"/>
        <v/>
      </c>
      <c r="AE85" s="174"/>
      <c r="AF85" s="174"/>
    </row>
    <row r="86" spans="1:32" s="154" customFormat="1" ht="15" customHeight="1" x14ac:dyDescent="0.2">
      <c r="A86" s="63">
        <v>76</v>
      </c>
      <c r="B86" s="63">
        <f>'Tree Data'!C110</f>
        <v>0</v>
      </c>
      <c r="C86" s="63">
        <f>'Tree Data'!E110</f>
        <v>0</v>
      </c>
      <c r="D86" s="140">
        <f>'Tree Data'!F110</f>
        <v>0</v>
      </c>
      <c r="E86" s="141">
        <f>'Tree Data'!J110</f>
        <v>0</v>
      </c>
      <c r="F86" s="142">
        <f>'Tree Data'!K110</f>
        <v>0</v>
      </c>
      <c r="G86" s="143">
        <f>'Tree Data'!M110</f>
        <v>0</v>
      </c>
      <c r="H86" s="153"/>
      <c r="I86" s="61">
        <f>'Tree Data'!L110</f>
        <v>0</v>
      </c>
      <c r="J86" s="62" t="str">
        <f>'Tree Data'!U110</f>
        <v/>
      </c>
      <c r="K86" s="73" t="str">
        <f>'Tree Data'!V110</f>
        <v/>
      </c>
      <c r="L86" s="73" t="str">
        <f t="shared" si="23"/>
        <v/>
      </c>
      <c r="M86" s="73" t="str">
        <f t="shared" si="24"/>
        <v/>
      </c>
      <c r="N86" s="73" t="str">
        <f t="shared" si="25"/>
        <v/>
      </c>
      <c r="O86" s="73" t="str">
        <f t="shared" si="26"/>
        <v/>
      </c>
      <c r="P86" s="150" t="str">
        <f t="shared" si="27"/>
        <v/>
      </c>
      <c r="Q86" s="172" t="str">
        <f t="shared" si="22"/>
        <v/>
      </c>
      <c r="R86" s="62" t="str">
        <f>IF(I86=0,"",AVERAGE(I$11:I86))</f>
        <v/>
      </c>
      <c r="S86" s="62" t="str">
        <f>IF(I86=0,"",STDEV(I$11:I86))</f>
        <v/>
      </c>
      <c r="T86" s="62" t="str">
        <f t="shared" si="28"/>
        <v/>
      </c>
      <c r="U86" s="62" t="str">
        <f t="shared" si="29"/>
        <v/>
      </c>
      <c r="V86" s="65" t="str">
        <f t="shared" si="30"/>
        <v/>
      </c>
      <c r="W86" s="181" t="str">
        <f>IF(I86=0,"",(SUM('Tree Data'!W$35:W110/($K$5*D86))))</f>
        <v/>
      </c>
      <c r="X86" s="181" t="str">
        <f>IF(I86=0,"",(SUM('Tree Data'!X$35:X110/($K$5*D86))))</f>
        <v/>
      </c>
      <c r="Y86" s="182" t="str">
        <f>IF(I86=0,"",AVERAGE($W$11:W86))</f>
        <v/>
      </c>
      <c r="Z86" s="66" t="str">
        <f>IF(I86=0,"",STDEV($W$11:W86))</f>
        <v/>
      </c>
      <c r="AA86" s="62" t="str">
        <f t="shared" si="31"/>
        <v/>
      </c>
      <c r="AB86" s="66" t="str">
        <f t="shared" si="32"/>
        <v/>
      </c>
      <c r="AC86" s="66" t="str">
        <f t="shared" si="33"/>
        <v/>
      </c>
      <c r="AD86" s="67" t="str">
        <f t="shared" si="34"/>
        <v/>
      </c>
      <c r="AE86" s="174"/>
      <c r="AF86" s="174"/>
    </row>
    <row r="87" spans="1:32" s="154" customFormat="1" ht="15" customHeight="1" x14ac:dyDescent="0.2">
      <c r="A87" s="63">
        <v>77</v>
      </c>
      <c r="B87" s="63">
        <f>'Tree Data'!C111</f>
        <v>0</v>
      </c>
      <c r="C87" s="63">
        <f>'Tree Data'!E111</f>
        <v>0</v>
      </c>
      <c r="D87" s="140">
        <f>'Tree Data'!F111</f>
        <v>0</v>
      </c>
      <c r="E87" s="141">
        <f>'Tree Data'!J111</f>
        <v>0</v>
      </c>
      <c r="F87" s="142">
        <f>'Tree Data'!K111</f>
        <v>0</v>
      </c>
      <c r="G87" s="143">
        <f>'Tree Data'!M111</f>
        <v>0</v>
      </c>
      <c r="H87" s="153"/>
      <c r="I87" s="61">
        <f>'Tree Data'!L111</f>
        <v>0</v>
      </c>
      <c r="J87" s="62" t="str">
        <f>'Tree Data'!U111</f>
        <v/>
      </c>
      <c r="K87" s="73" t="str">
        <f>'Tree Data'!V111</f>
        <v/>
      </c>
      <c r="L87" s="73" t="str">
        <f t="shared" si="23"/>
        <v/>
      </c>
      <c r="M87" s="73" t="str">
        <f t="shared" si="24"/>
        <v/>
      </c>
      <c r="N87" s="73" t="str">
        <f t="shared" si="25"/>
        <v/>
      </c>
      <c r="O87" s="73" t="str">
        <f t="shared" si="26"/>
        <v/>
      </c>
      <c r="P87" s="150" t="str">
        <f t="shared" si="27"/>
        <v/>
      </c>
      <c r="Q87" s="172" t="str">
        <f t="shared" si="22"/>
        <v/>
      </c>
      <c r="R87" s="62" t="str">
        <f>IF(I87=0,"",AVERAGE(I$11:I87))</f>
        <v/>
      </c>
      <c r="S87" s="62" t="str">
        <f>IF(I87=0,"",STDEV(I$11:I87))</f>
        <v/>
      </c>
      <c r="T87" s="62" t="str">
        <f t="shared" si="28"/>
        <v/>
      </c>
      <c r="U87" s="62" t="str">
        <f t="shared" si="29"/>
        <v/>
      </c>
      <c r="V87" s="65" t="str">
        <f t="shared" si="30"/>
        <v/>
      </c>
      <c r="W87" s="181" t="str">
        <f>IF(I87=0,"",(SUM('Tree Data'!W$35:W111/($K$5*D87))))</f>
        <v/>
      </c>
      <c r="X87" s="181" t="str">
        <f>IF(I87=0,"",(SUM('Tree Data'!X$35:X111/($K$5*D87))))</f>
        <v/>
      </c>
      <c r="Y87" s="182" t="str">
        <f>IF(I87=0,"",AVERAGE($W$11:W87))</f>
        <v/>
      </c>
      <c r="Z87" s="66" t="str">
        <f>IF(I87=0,"",STDEV($W$11:W87))</f>
        <v/>
      </c>
      <c r="AA87" s="62" t="str">
        <f t="shared" si="31"/>
        <v/>
      </c>
      <c r="AB87" s="66" t="str">
        <f t="shared" si="32"/>
        <v/>
      </c>
      <c r="AC87" s="66" t="str">
        <f t="shared" si="33"/>
        <v/>
      </c>
      <c r="AD87" s="67" t="str">
        <f t="shared" si="34"/>
        <v/>
      </c>
      <c r="AE87" s="174"/>
      <c r="AF87" s="174"/>
    </row>
    <row r="88" spans="1:32" s="154" customFormat="1" ht="15" customHeight="1" x14ac:dyDescent="0.2">
      <c r="A88" s="63">
        <v>78</v>
      </c>
      <c r="B88" s="63">
        <f>'Tree Data'!C112</f>
        <v>0</v>
      </c>
      <c r="C88" s="63">
        <f>'Tree Data'!E112</f>
        <v>0</v>
      </c>
      <c r="D88" s="140">
        <f>'Tree Data'!F112</f>
        <v>0</v>
      </c>
      <c r="E88" s="141">
        <f>'Tree Data'!J112</f>
        <v>0</v>
      </c>
      <c r="F88" s="142">
        <f>'Tree Data'!K112</f>
        <v>0</v>
      </c>
      <c r="G88" s="143">
        <f>'Tree Data'!M112</f>
        <v>0</v>
      </c>
      <c r="H88" s="153"/>
      <c r="I88" s="61">
        <f>'Tree Data'!L112</f>
        <v>0</v>
      </c>
      <c r="J88" s="62" t="str">
        <f>'Tree Data'!U112</f>
        <v/>
      </c>
      <c r="K88" s="73" t="str">
        <f>'Tree Data'!V112</f>
        <v/>
      </c>
      <c r="L88" s="73" t="str">
        <f t="shared" si="23"/>
        <v/>
      </c>
      <c r="M88" s="73" t="str">
        <f t="shared" si="24"/>
        <v/>
      </c>
      <c r="N88" s="73" t="str">
        <f t="shared" si="25"/>
        <v/>
      </c>
      <c r="O88" s="73" t="str">
        <f t="shared" si="26"/>
        <v/>
      </c>
      <c r="P88" s="150" t="str">
        <f t="shared" si="27"/>
        <v/>
      </c>
      <c r="Q88" s="172" t="str">
        <f t="shared" si="22"/>
        <v/>
      </c>
      <c r="R88" s="62" t="str">
        <f>IF(I88=0,"",AVERAGE(I$11:I88))</f>
        <v/>
      </c>
      <c r="S88" s="62" t="str">
        <f>IF(I88=0,"",STDEV(I$11:I88))</f>
        <v/>
      </c>
      <c r="T88" s="62" t="str">
        <f t="shared" si="28"/>
        <v/>
      </c>
      <c r="U88" s="62" t="str">
        <f t="shared" si="29"/>
        <v/>
      </c>
      <c r="V88" s="65" t="str">
        <f t="shared" si="30"/>
        <v/>
      </c>
      <c r="W88" s="181" t="str">
        <f>IF(I88=0,"",(SUM('Tree Data'!W$35:W112/($K$5*D88))))</f>
        <v/>
      </c>
      <c r="X88" s="181" t="str">
        <f>IF(I88=0,"",(SUM('Tree Data'!X$35:X112/($K$5*D88))))</f>
        <v/>
      </c>
      <c r="Y88" s="182" t="str">
        <f>IF(I88=0,"",AVERAGE($W$11:W88))</f>
        <v/>
      </c>
      <c r="Z88" s="66" t="str">
        <f>IF(I88=0,"",STDEV($W$11:W88))</f>
        <v/>
      </c>
      <c r="AA88" s="62" t="str">
        <f t="shared" si="31"/>
        <v/>
      </c>
      <c r="AB88" s="66" t="str">
        <f t="shared" si="32"/>
        <v/>
      </c>
      <c r="AC88" s="66" t="str">
        <f t="shared" si="33"/>
        <v/>
      </c>
      <c r="AD88" s="67" t="str">
        <f t="shared" si="34"/>
        <v/>
      </c>
      <c r="AE88" s="174"/>
      <c r="AF88" s="174"/>
    </row>
    <row r="89" spans="1:32" s="154" customFormat="1" ht="15" customHeight="1" x14ac:dyDescent="0.2">
      <c r="A89" s="63">
        <v>79</v>
      </c>
      <c r="B89" s="63">
        <f>'Tree Data'!C113</f>
        <v>0</v>
      </c>
      <c r="C89" s="63">
        <f>'Tree Data'!E113</f>
        <v>0</v>
      </c>
      <c r="D89" s="140">
        <f>'Tree Data'!F113</f>
        <v>0</v>
      </c>
      <c r="E89" s="141">
        <f>'Tree Data'!J113</f>
        <v>0</v>
      </c>
      <c r="F89" s="142">
        <f>'Tree Data'!K113</f>
        <v>0</v>
      </c>
      <c r="G89" s="143">
        <f>'Tree Data'!M113</f>
        <v>0</v>
      </c>
      <c r="H89" s="153"/>
      <c r="I89" s="61">
        <f>'Tree Data'!L113</f>
        <v>0</v>
      </c>
      <c r="J89" s="62" t="str">
        <f>'Tree Data'!U113</f>
        <v/>
      </c>
      <c r="K89" s="73" t="str">
        <f>'Tree Data'!V113</f>
        <v/>
      </c>
      <c r="L89" s="73" t="str">
        <f t="shared" si="23"/>
        <v/>
      </c>
      <c r="M89" s="73" t="str">
        <f t="shared" si="24"/>
        <v/>
      </c>
      <c r="N89" s="73" t="str">
        <f t="shared" si="25"/>
        <v/>
      </c>
      <c r="O89" s="73" t="str">
        <f t="shared" si="26"/>
        <v/>
      </c>
      <c r="P89" s="150" t="str">
        <f t="shared" si="27"/>
        <v/>
      </c>
      <c r="Q89" s="172" t="str">
        <f t="shared" si="22"/>
        <v/>
      </c>
      <c r="R89" s="62" t="str">
        <f>IF(I89=0,"",AVERAGE(I$11:I89))</f>
        <v/>
      </c>
      <c r="S89" s="62" t="str">
        <f>IF(I89=0,"",STDEV(I$11:I89))</f>
        <v/>
      </c>
      <c r="T89" s="62" t="str">
        <f t="shared" si="28"/>
        <v/>
      </c>
      <c r="U89" s="62" t="str">
        <f t="shared" si="29"/>
        <v/>
      </c>
      <c r="V89" s="65" t="str">
        <f t="shared" si="30"/>
        <v/>
      </c>
      <c r="W89" s="181" t="str">
        <f>IF(I89=0,"",(SUM('Tree Data'!W$35:W113/($K$5*D89))))</f>
        <v/>
      </c>
      <c r="X89" s="181" t="str">
        <f>IF(I89=0,"",(SUM('Tree Data'!X$35:X113/($K$5*D89))))</f>
        <v/>
      </c>
      <c r="Y89" s="182" t="str">
        <f>IF(I89=0,"",AVERAGE($W$11:W89))</f>
        <v/>
      </c>
      <c r="Z89" s="66" t="str">
        <f>IF(I89=0,"",STDEV($W$11:W89))</f>
        <v/>
      </c>
      <c r="AA89" s="62" t="str">
        <f t="shared" si="31"/>
        <v/>
      </c>
      <c r="AB89" s="66" t="str">
        <f t="shared" si="32"/>
        <v/>
      </c>
      <c r="AC89" s="66" t="str">
        <f t="shared" si="33"/>
        <v/>
      </c>
      <c r="AD89" s="67" t="str">
        <f t="shared" si="34"/>
        <v/>
      </c>
      <c r="AE89" s="174"/>
      <c r="AF89" s="174"/>
    </row>
    <row r="90" spans="1:32" s="154" customFormat="1" ht="15" customHeight="1" x14ac:dyDescent="0.2">
      <c r="A90" s="63">
        <v>80</v>
      </c>
      <c r="B90" s="63">
        <f>'Tree Data'!C114</f>
        <v>0</v>
      </c>
      <c r="C90" s="63">
        <f>'Tree Data'!E114</f>
        <v>0</v>
      </c>
      <c r="D90" s="140">
        <f>'Tree Data'!F114</f>
        <v>0</v>
      </c>
      <c r="E90" s="141">
        <f>'Tree Data'!J114</f>
        <v>0</v>
      </c>
      <c r="F90" s="142">
        <f>'Tree Data'!K114</f>
        <v>0</v>
      </c>
      <c r="G90" s="143">
        <f>'Tree Data'!M114</f>
        <v>0</v>
      </c>
      <c r="H90" s="153"/>
      <c r="I90" s="61">
        <f>'Tree Data'!L114</f>
        <v>0</v>
      </c>
      <c r="J90" s="62" t="str">
        <f>'Tree Data'!U114</f>
        <v/>
      </c>
      <c r="K90" s="73" t="str">
        <f>'Tree Data'!V114</f>
        <v/>
      </c>
      <c r="L90" s="73" t="str">
        <f t="shared" si="23"/>
        <v/>
      </c>
      <c r="M90" s="73" t="str">
        <f t="shared" si="24"/>
        <v/>
      </c>
      <c r="N90" s="73" t="str">
        <f t="shared" si="25"/>
        <v/>
      </c>
      <c r="O90" s="73" t="str">
        <f t="shared" si="26"/>
        <v/>
      </c>
      <c r="P90" s="150" t="str">
        <f t="shared" si="27"/>
        <v/>
      </c>
      <c r="Q90" s="172" t="str">
        <f t="shared" si="22"/>
        <v/>
      </c>
      <c r="R90" s="62" t="str">
        <f>IF(I90=0,"",AVERAGE(I$11:I90))</f>
        <v/>
      </c>
      <c r="S90" s="62" t="str">
        <f>IF(I90=0,"",STDEV(I$11:I90))</f>
        <v/>
      </c>
      <c r="T90" s="62" t="str">
        <f t="shared" si="28"/>
        <v/>
      </c>
      <c r="U90" s="62" t="str">
        <f t="shared" si="29"/>
        <v/>
      </c>
      <c r="V90" s="65" t="str">
        <f t="shared" si="30"/>
        <v/>
      </c>
      <c r="W90" s="181" t="str">
        <f>IF(I90=0,"",(SUM('Tree Data'!W$35:W114/($K$5*D90))))</f>
        <v/>
      </c>
      <c r="X90" s="181" t="str">
        <f>IF(I90=0,"",(SUM('Tree Data'!X$35:X114/($K$5*D90))))</f>
        <v/>
      </c>
      <c r="Y90" s="182" t="str">
        <f>IF(I90=0,"",AVERAGE($W$11:W90))</f>
        <v/>
      </c>
      <c r="Z90" s="66" t="str">
        <f>IF(I90=0,"",STDEV($W$11:W90))</f>
        <v/>
      </c>
      <c r="AA90" s="62" t="str">
        <f t="shared" si="31"/>
        <v/>
      </c>
      <c r="AB90" s="66" t="str">
        <f t="shared" si="32"/>
        <v/>
      </c>
      <c r="AC90" s="66" t="str">
        <f t="shared" si="33"/>
        <v/>
      </c>
      <c r="AD90" s="67" t="str">
        <f t="shared" si="34"/>
        <v/>
      </c>
      <c r="AE90" s="174"/>
      <c r="AF90" s="174"/>
    </row>
    <row r="91" spans="1:32" s="154" customFormat="1" ht="15" customHeight="1" x14ac:dyDescent="0.2">
      <c r="A91" s="63">
        <v>81</v>
      </c>
      <c r="B91" s="63">
        <f>'Tree Data'!C115</f>
        <v>0</v>
      </c>
      <c r="C91" s="63">
        <f>'Tree Data'!E115</f>
        <v>0</v>
      </c>
      <c r="D91" s="140">
        <f>'Tree Data'!F115</f>
        <v>0</v>
      </c>
      <c r="E91" s="141">
        <f>'Tree Data'!J115</f>
        <v>0</v>
      </c>
      <c r="F91" s="142">
        <f>'Tree Data'!K115</f>
        <v>0</v>
      </c>
      <c r="G91" s="143">
        <f>'Tree Data'!M115</f>
        <v>0</v>
      </c>
      <c r="H91" s="153"/>
      <c r="I91" s="61">
        <f>'Tree Data'!L115</f>
        <v>0</v>
      </c>
      <c r="J91" s="62" t="str">
        <f>'Tree Data'!U115</f>
        <v/>
      </c>
      <c r="K91" s="73" t="str">
        <f>'Tree Data'!V115</f>
        <v/>
      </c>
      <c r="L91" s="73" t="str">
        <f t="shared" si="23"/>
        <v/>
      </c>
      <c r="M91" s="73" t="str">
        <f t="shared" si="24"/>
        <v/>
      </c>
      <c r="N91" s="73" t="str">
        <f t="shared" si="25"/>
        <v/>
      </c>
      <c r="O91" s="73" t="str">
        <f t="shared" si="26"/>
        <v/>
      </c>
      <c r="P91" s="150" t="str">
        <f t="shared" si="27"/>
        <v/>
      </c>
      <c r="Q91" s="172" t="str">
        <f t="shared" si="22"/>
        <v/>
      </c>
      <c r="R91" s="62" t="str">
        <f>IF(I91=0,"",AVERAGE(I$11:I91))</f>
        <v/>
      </c>
      <c r="S91" s="62" t="str">
        <f>IF(I91=0,"",STDEV(I$11:I91))</f>
        <v/>
      </c>
      <c r="T91" s="62" t="str">
        <f t="shared" si="28"/>
        <v/>
      </c>
      <c r="U91" s="62" t="str">
        <f t="shared" si="29"/>
        <v/>
      </c>
      <c r="V91" s="65" t="str">
        <f t="shared" si="30"/>
        <v/>
      </c>
      <c r="W91" s="181" t="str">
        <f>IF(I91=0,"",(SUM('Tree Data'!W$35:W115/($K$5*D91))))</f>
        <v/>
      </c>
      <c r="X91" s="181" t="str">
        <f>IF(I91=0,"",(SUM('Tree Data'!X$35:X115/($K$5*D91))))</f>
        <v/>
      </c>
      <c r="Y91" s="182" t="str">
        <f>IF(I91=0,"",AVERAGE($W$11:W91))</f>
        <v/>
      </c>
      <c r="Z91" s="66" t="str">
        <f>IF(I91=0,"",STDEV($W$11:W91))</f>
        <v/>
      </c>
      <c r="AA91" s="62" t="str">
        <f t="shared" si="31"/>
        <v/>
      </c>
      <c r="AB91" s="66" t="str">
        <f t="shared" si="32"/>
        <v/>
      </c>
      <c r="AC91" s="66" t="str">
        <f t="shared" si="33"/>
        <v/>
      </c>
      <c r="AD91" s="67" t="str">
        <f t="shared" si="34"/>
        <v/>
      </c>
      <c r="AE91" s="174"/>
      <c r="AF91" s="174"/>
    </row>
    <row r="92" spans="1:32" s="154" customFormat="1" ht="15" customHeight="1" x14ac:dyDescent="0.2">
      <c r="A92" s="63">
        <v>82</v>
      </c>
      <c r="B92" s="63">
        <f>'Tree Data'!C116</f>
        <v>0</v>
      </c>
      <c r="C92" s="63">
        <f>'Tree Data'!E116</f>
        <v>0</v>
      </c>
      <c r="D92" s="140">
        <f>'Tree Data'!F116</f>
        <v>0</v>
      </c>
      <c r="E92" s="141">
        <f>'Tree Data'!J116</f>
        <v>0</v>
      </c>
      <c r="F92" s="142">
        <f>'Tree Data'!K116</f>
        <v>0</v>
      </c>
      <c r="G92" s="143">
        <f>'Tree Data'!M116</f>
        <v>0</v>
      </c>
      <c r="H92" s="153"/>
      <c r="I92" s="61">
        <f>'Tree Data'!L116</f>
        <v>0</v>
      </c>
      <c r="J92" s="62" t="str">
        <f>'Tree Data'!U116</f>
        <v/>
      </c>
      <c r="K92" s="73" t="str">
        <f>'Tree Data'!V116</f>
        <v/>
      </c>
      <c r="L92" s="73" t="str">
        <f t="shared" si="23"/>
        <v/>
      </c>
      <c r="M92" s="73" t="str">
        <f t="shared" si="24"/>
        <v/>
      </c>
      <c r="N92" s="73" t="str">
        <f t="shared" si="25"/>
        <v/>
      </c>
      <c r="O92" s="73" t="str">
        <f t="shared" si="26"/>
        <v/>
      </c>
      <c r="P92" s="150" t="str">
        <f t="shared" si="27"/>
        <v/>
      </c>
      <c r="Q92" s="172" t="str">
        <f t="shared" si="22"/>
        <v/>
      </c>
      <c r="R92" s="62" t="str">
        <f>IF(I92=0,"",AVERAGE(I$11:I92))</f>
        <v/>
      </c>
      <c r="S92" s="62" t="str">
        <f>IF(I92=0,"",STDEV(I$11:I92))</f>
        <v/>
      </c>
      <c r="T92" s="62" t="str">
        <f t="shared" si="28"/>
        <v/>
      </c>
      <c r="U92" s="62" t="str">
        <f t="shared" si="29"/>
        <v/>
      </c>
      <c r="V92" s="65" t="str">
        <f t="shared" si="30"/>
        <v/>
      </c>
      <c r="W92" s="181" t="str">
        <f>IF(I92=0,"",(SUM('Tree Data'!W$35:W116/($K$5*D92))))</f>
        <v/>
      </c>
      <c r="X92" s="181" t="str">
        <f>IF(I92=0,"",(SUM('Tree Data'!X$35:X116/($K$5*D92))))</f>
        <v/>
      </c>
      <c r="Y92" s="182" t="str">
        <f>IF(I92=0,"",AVERAGE($W$11:W92))</f>
        <v/>
      </c>
      <c r="Z92" s="66" t="str">
        <f>IF(I92=0,"",STDEV($W$11:W92))</f>
        <v/>
      </c>
      <c r="AA92" s="62" t="str">
        <f t="shared" si="31"/>
        <v/>
      </c>
      <c r="AB92" s="66" t="str">
        <f t="shared" si="32"/>
        <v/>
      </c>
      <c r="AC92" s="66" t="str">
        <f t="shared" si="33"/>
        <v/>
      </c>
      <c r="AD92" s="67" t="str">
        <f t="shared" si="34"/>
        <v/>
      </c>
      <c r="AE92" s="174"/>
      <c r="AF92" s="174"/>
    </row>
    <row r="93" spans="1:32" s="154" customFormat="1" ht="15" customHeight="1" x14ac:dyDescent="0.2">
      <c r="A93" s="63">
        <v>83</v>
      </c>
      <c r="B93" s="63">
        <f>'Tree Data'!C117</f>
        <v>0</v>
      </c>
      <c r="C93" s="63">
        <f>'Tree Data'!E117</f>
        <v>0</v>
      </c>
      <c r="D93" s="140">
        <f>'Tree Data'!F117</f>
        <v>0</v>
      </c>
      <c r="E93" s="141">
        <f>'Tree Data'!J117</f>
        <v>0</v>
      </c>
      <c r="F93" s="142">
        <f>'Tree Data'!K117</f>
        <v>0</v>
      </c>
      <c r="G93" s="143">
        <f>'Tree Data'!M117</f>
        <v>0</v>
      </c>
      <c r="H93" s="153"/>
      <c r="I93" s="61">
        <f>'Tree Data'!L117</f>
        <v>0</v>
      </c>
      <c r="J93" s="62" t="str">
        <f>'Tree Data'!U117</f>
        <v/>
      </c>
      <c r="K93" s="73" t="str">
        <f>'Tree Data'!V117</f>
        <v/>
      </c>
      <c r="L93" s="73" t="str">
        <f t="shared" si="23"/>
        <v/>
      </c>
      <c r="M93" s="73" t="str">
        <f t="shared" si="24"/>
        <v/>
      </c>
      <c r="N93" s="73" t="str">
        <f t="shared" si="25"/>
        <v/>
      </c>
      <c r="O93" s="73" t="str">
        <f t="shared" si="26"/>
        <v/>
      </c>
      <c r="P93" s="150" t="str">
        <f t="shared" si="27"/>
        <v/>
      </c>
      <c r="Q93" s="172" t="str">
        <f t="shared" si="22"/>
        <v/>
      </c>
      <c r="R93" s="62" t="str">
        <f>IF(I93=0,"",AVERAGE(I$11:I93))</f>
        <v/>
      </c>
      <c r="S93" s="62" t="str">
        <f>IF(I93=0,"",STDEV(I$11:I93))</f>
        <v/>
      </c>
      <c r="T93" s="62" t="str">
        <f t="shared" si="28"/>
        <v/>
      </c>
      <c r="U93" s="62" t="str">
        <f t="shared" si="29"/>
        <v/>
      </c>
      <c r="V93" s="65" t="str">
        <f t="shared" si="30"/>
        <v/>
      </c>
      <c r="W93" s="181" t="str">
        <f>IF(I93=0,"",(SUM('Tree Data'!W$35:W117/($K$5*D93))))</f>
        <v/>
      </c>
      <c r="X93" s="181" t="str">
        <f>IF(I93=0,"",(SUM('Tree Data'!X$35:X117/($K$5*D93))))</f>
        <v/>
      </c>
      <c r="Y93" s="182" t="str">
        <f>IF(I93=0,"",AVERAGE($W$11:W93))</f>
        <v/>
      </c>
      <c r="Z93" s="66" t="str">
        <f>IF(I93=0,"",STDEV($W$11:W93))</f>
        <v/>
      </c>
      <c r="AA93" s="62" t="str">
        <f t="shared" si="31"/>
        <v/>
      </c>
      <c r="AB93" s="66" t="str">
        <f t="shared" si="32"/>
        <v/>
      </c>
      <c r="AC93" s="66" t="str">
        <f t="shared" si="33"/>
        <v/>
      </c>
      <c r="AD93" s="67" t="str">
        <f t="shared" si="34"/>
        <v/>
      </c>
      <c r="AE93" s="174"/>
      <c r="AF93" s="174"/>
    </row>
    <row r="94" spans="1:32" s="154" customFormat="1" ht="15" customHeight="1" x14ac:dyDescent="0.2">
      <c r="A94" s="63">
        <v>84</v>
      </c>
      <c r="B94" s="63">
        <f>'Tree Data'!C118</f>
        <v>0</v>
      </c>
      <c r="C94" s="63">
        <f>'Tree Data'!E118</f>
        <v>0</v>
      </c>
      <c r="D94" s="140">
        <f>'Tree Data'!F118</f>
        <v>0</v>
      </c>
      <c r="E94" s="141">
        <f>'Tree Data'!J118</f>
        <v>0</v>
      </c>
      <c r="F94" s="142">
        <f>'Tree Data'!K118</f>
        <v>0</v>
      </c>
      <c r="G94" s="143">
        <f>'Tree Data'!M118</f>
        <v>0</v>
      </c>
      <c r="H94" s="153"/>
      <c r="I94" s="61">
        <f>'Tree Data'!L118</f>
        <v>0</v>
      </c>
      <c r="J94" s="62" t="str">
        <f>'Tree Data'!U118</f>
        <v/>
      </c>
      <c r="K94" s="73" t="str">
        <f>'Tree Data'!V118</f>
        <v/>
      </c>
      <c r="L94" s="73" t="str">
        <f t="shared" si="23"/>
        <v/>
      </c>
      <c r="M94" s="73" t="str">
        <f t="shared" si="24"/>
        <v/>
      </c>
      <c r="N94" s="73" t="str">
        <f t="shared" si="25"/>
        <v/>
      </c>
      <c r="O94" s="73" t="str">
        <f t="shared" si="26"/>
        <v/>
      </c>
      <c r="P94" s="150" t="str">
        <f t="shared" si="27"/>
        <v/>
      </c>
      <c r="Q94" s="172" t="str">
        <f t="shared" si="22"/>
        <v/>
      </c>
      <c r="R94" s="62" t="str">
        <f>IF(I94=0,"",AVERAGE(I$11:I94))</f>
        <v/>
      </c>
      <c r="S94" s="62" t="str">
        <f>IF(I94=0,"",STDEV(I$11:I94))</f>
        <v/>
      </c>
      <c r="T94" s="62" t="str">
        <f t="shared" si="28"/>
        <v/>
      </c>
      <c r="U94" s="62" t="str">
        <f t="shared" si="29"/>
        <v/>
      </c>
      <c r="V94" s="65" t="str">
        <f t="shared" si="30"/>
        <v/>
      </c>
      <c r="W94" s="181" t="str">
        <f>IF(I94=0,"",(SUM('Tree Data'!W$35:W118/($K$5*D94))))</f>
        <v/>
      </c>
      <c r="X94" s="181" t="str">
        <f>IF(I94=0,"",(SUM('Tree Data'!X$35:X118/($K$5*D94))))</f>
        <v/>
      </c>
      <c r="Y94" s="182" t="str">
        <f>IF(I94=0,"",AVERAGE($W$11:W94))</f>
        <v/>
      </c>
      <c r="Z94" s="66" t="str">
        <f>IF(I94=0,"",STDEV($W$11:W94))</f>
        <v/>
      </c>
      <c r="AA94" s="62" t="str">
        <f t="shared" si="31"/>
        <v/>
      </c>
      <c r="AB94" s="66" t="str">
        <f t="shared" si="32"/>
        <v/>
      </c>
      <c r="AC94" s="66" t="str">
        <f t="shared" si="33"/>
        <v/>
      </c>
      <c r="AD94" s="67" t="str">
        <f t="shared" si="34"/>
        <v/>
      </c>
      <c r="AE94" s="174"/>
      <c r="AF94" s="174"/>
    </row>
    <row r="95" spans="1:32" s="154" customFormat="1" ht="15" customHeight="1" x14ac:dyDescent="0.2">
      <c r="A95" s="63">
        <v>85</v>
      </c>
      <c r="B95" s="63">
        <f>'Tree Data'!C119</f>
        <v>0</v>
      </c>
      <c r="C95" s="63">
        <f>'Tree Data'!E119</f>
        <v>0</v>
      </c>
      <c r="D95" s="140">
        <f>'Tree Data'!F119</f>
        <v>0</v>
      </c>
      <c r="E95" s="141">
        <f>'Tree Data'!J119</f>
        <v>0</v>
      </c>
      <c r="F95" s="142">
        <f>'Tree Data'!K119</f>
        <v>0</v>
      </c>
      <c r="G95" s="143">
        <f>'Tree Data'!M119</f>
        <v>0</v>
      </c>
      <c r="H95" s="153"/>
      <c r="I95" s="61">
        <f>'Tree Data'!L119</f>
        <v>0</v>
      </c>
      <c r="J95" s="62" t="str">
        <f>'Tree Data'!U119</f>
        <v/>
      </c>
      <c r="K95" s="73" t="str">
        <f>'Tree Data'!V119</f>
        <v/>
      </c>
      <c r="L95" s="73" t="str">
        <f t="shared" si="23"/>
        <v/>
      </c>
      <c r="M95" s="73" t="str">
        <f t="shared" si="24"/>
        <v/>
      </c>
      <c r="N95" s="73" t="str">
        <f t="shared" si="25"/>
        <v/>
      </c>
      <c r="O95" s="73" t="str">
        <f t="shared" si="26"/>
        <v/>
      </c>
      <c r="P95" s="150" t="str">
        <f t="shared" si="27"/>
        <v/>
      </c>
      <c r="Q95" s="172" t="str">
        <f t="shared" si="22"/>
        <v/>
      </c>
      <c r="R95" s="62" t="str">
        <f>IF(I95=0,"",AVERAGE(I$11:I95))</f>
        <v/>
      </c>
      <c r="S95" s="62" t="str">
        <f>IF(I95=0,"",STDEV(I$11:I95))</f>
        <v/>
      </c>
      <c r="T95" s="62" t="str">
        <f t="shared" si="28"/>
        <v/>
      </c>
      <c r="U95" s="62" t="str">
        <f t="shared" si="29"/>
        <v/>
      </c>
      <c r="V95" s="65" t="str">
        <f t="shared" si="30"/>
        <v/>
      </c>
      <c r="W95" s="181" t="str">
        <f>IF(I95=0,"",(SUM('Tree Data'!W$35:W119/($K$5*D95))))</f>
        <v/>
      </c>
      <c r="X95" s="181" t="str">
        <f>IF(I95=0,"",(SUM('Tree Data'!X$35:X119/($K$5*D95))))</f>
        <v/>
      </c>
      <c r="Y95" s="182" t="str">
        <f>IF(I95=0,"",AVERAGE($W$11:W95))</f>
        <v/>
      </c>
      <c r="Z95" s="66" t="str">
        <f>IF(I95=0,"",STDEV($W$11:W95))</f>
        <v/>
      </c>
      <c r="AA95" s="62" t="str">
        <f t="shared" si="31"/>
        <v/>
      </c>
      <c r="AB95" s="66" t="str">
        <f t="shared" si="32"/>
        <v/>
      </c>
      <c r="AC95" s="66" t="str">
        <f t="shared" si="33"/>
        <v/>
      </c>
      <c r="AD95" s="67" t="str">
        <f t="shared" si="34"/>
        <v/>
      </c>
      <c r="AE95" s="174"/>
      <c r="AF95" s="174"/>
    </row>
    <row r="96" spans="1:32" s="154" customFormat="1" ht="15" customHeight="1" x14ac:dyDescent="0.2">
      <c r="A96" s="63">
        <v>86</v>
      </c>
      <c r="B96" s="63">
        <f>'Tree Data'!C120</f>
        <v>0</v>
      </c>
      <c r="C96" s="63">
        <f>'Tree Data'!E120</f>
        <v>0</v>
      </c>
      <c r="D96" s="140">
        <f>'Tree Data'!F120</f>
        <v>0</v>
      </c>
      <c r="E96" s="141">
        <f>'Tree Data'!J120</f>
        <v>0</v>
      </c>
      <c r="F96" s="142">
        <f>'Tree Data'!K120</f>
        <v>0</v>
      </c>
      <c r="G96" s="143">
        <f>'Tree Data'!M120</f>
        <v>0</v>
      </c>
      <c r="H96" s="153"/>
      <c r="I96" s="61">
        <f>'Tree Data'!L120</f>
        <v>0</v>
      </c>
      <c r="J96" s="62" t="str">
        <f>'Tree Data'!U120</f>
        <v/>
      </c>
      <c r="K96" s="73" t="str">
        <f>'Tree Data'!V120</f>
        <v/>
      </c>
      <c r="L96" s="73" t="str">
        <f t="shared" si="23"/>
        <v/>
      </c>
      <c r="M96" s="73" t="str">
        <f t="shared" si="24"/>
        <v/>
      </c>
      <c r="N96" s="73" t="str">
        <f t="shared" si="25"/>
        <v/>
      </c>
      <c r="O96" s="73" t="str">
        <f t="shared" si="26"/>
        <v/>
      </c>
      <c r="P96" s="150" t="str">
        <f t="shared" si="27"/>
        <v/>
      </c>
      <c r="Q96" s="172" t="str">
        <f t="shared" si="22"/>
        <v/>
      </c>
      <c r="R96" s="62" t="str">
        <f>IF(I96=0,"",AVERAGE(I$11:I96))</f>
        <v/>
      </c>
      <c r="S96" s="62" t="str">
        <f>IF(I96=0,"",STDEV(I$11:I96))</f>
        <v/>
      </c>
      <c r="T96" s="62" t="str">
        <f t="shared" si="28"/>
        <v/>
      </c>
      <c r="U96" s="62" t="str">
        <f t="shared" si="29"/>
        <v/>
      </c>
      <c r="V96" s="65" t="str">
        <f t="shared" si="30"/>
        <v/>
      </c>
      <c r="W96" s="181" t="str">
        <f>IF(I96=0,"",(SUM('Tree Data'!W$35:W120/($K$5*D96))))</f>
        <v/>
      </c>
      <c r="X96" s="181" t="str">
        <f>IF(I96=0,"",(SUM('Tree Data'!X$35:X120/($K$5*D96))))</f>
        <v/>
      </c>
      <c r="Y96" s="182" t="str">
        <f>IF(I96=0,"",AVERAGE($W$11:W96))</f>
        <v/>
      </c>
      <c r="Z96" s="66" t="str">
        <f>IF(I96=0,"",STDEV($W$11:W96))</f>
        <v/>
      </c>
      <c r="AA96" s="62" t="str">
        <f t="shared" si="31"/>
        <v/>
      </c>
      <c r="AB96" s="66" t="str">
        <f t="shared" si="32"/>
        <v/>
      </c>
      <c r="AC96" s="66" t="str">
        <f t="shared" si="33"/>
        <v/>
      </c>
      <c r="AD96" s="67" t="str">
        <f t="shared" si="34"/>
        <v/>
      </c>
      <c r="AE96" s="174"/>
      <c r="AF96" s="174"/>
    </row>
    <row r="97" spans="1:32" s="154" customFormat="1" ht="15" customHeight="1" x14ac:dyDescent="0.2">
      <c r="A97" s="63">
        <v>87</v>
      </c>
      <c r="B97" s="63">
        <f>'Tree Data'!C121</f>
        <v>0</v>
      </c>
      <c r="C97" s="63">
        <f>'Tree Data'!E121</f>
        <v>0</v>
      </c>
      <c r="D97" s="140">
        <f>'Tree Data'!F121</f>
        <v>0</v>
      </c>
      <c r="E97" s="141">
        <f>'Tree Data'!J121</f>
        <v>0</v>
      </c>
      <c r="F97" s="142">
        <f>'Tree Data'!K121</f>
        <v>0</v>
      </c>
      <c r="G97" s="143">
        <f>'Tree Data'!M121</f>
        <v>0</v>
      </c>
      <c r="H97" s="153"/>
      <c r="I97" s="61">
        <f>'Tree Data'!L121</f>
        <v>0</v>
      </c>
      <c r="J97" s="62" t="str">
        <f>'Tree Data'!U121</f>
        <v/>
      </c>
      <c r="K97" s="73" t="str">
        <f>'Tree Data'!V121</f>
        <v/>
      </c>
      <c r="L97" s="73" t="str">
        <f t="shared" si="23"/>
        <v/>
      </c>
      <c r="M97" s="73" t="str">
        <f t="shared" si="24"/>
        <v/>
      </c>
      <c r="N97" s="73" t="str">
        <f t="shared" si="25"/>
        <v/>
      </c>
      <c r="O97" s="73" t="str">
        <f t="shared" si="26"/>
        <v/>
      </c>
      <c r="P97" s="150" t="str">
        <f t="shared" si="27"/>
        <v/>
      </c>
      <c r="Q97" s="172" t="str">
        <f t="shared" si="22"/>
        <v/>
      </c>
      <c r="R97" s="62" t="str">
        <f>IF(I97=0,"",AVERAGE(I$11:I97))</f>
        <v/>
      </c>
      <c r="S97" s="62" t="str">
        <f>IF(I97=0,"",STDEV(I$11:I97))</f>
        <v/>
      </c>
      <c r="T97" s="62" t="str">
        <f t="shared" si="28"/>
        <v/>
      </c>
      <c r="U97" s="62" t="str">
        <f t="shared" si="29"/>
        <v/>
      </c>
      <c r="V97" s="65" t="str">
        <f t="shared" si="30"/>
        <v/>
      </c>
      <c r="W97" s="181" t="str">
        <f>IF(I97=0,"",(SUM('Tree Data'!W$35:W121/($K$5*D97))))</f>
        <v/>
      </c>
      <c r="X97" s="181" t="str">
        <f>IF(I97=0,"",(SUM('Tree Data'!X$35:X121/($K$5*D97))))</f>
        <v/>
      </c>
      <c r="Y97" s="182" t="str">
        <f>IF(I97=0,"",AVERAGE($W$11:W97))</f>
        <v/>
      </c>
      <c r="Z97" s="66" t="str">
        <f>IF(I97=0,"",STDEV($W$11:W97))</f>
        <v/>
      </c>
      <c r="AA97" s="62" t="str">
        <f t="shared" si="31"/>
        <v/>
      </c>
      <c r="AB97" s="66" t="str">
        <f t="shared" si="32"/>
        <v/>
      </c>
      <c r="AC97" s="66" t="str">
        <f t="shared" si="33"/>
        <v/>
      </c>
      <c r="AD97" s="67" t="str">
        <f t="shared" si="34"/>
        <v/>
      </c>
      <c r="AE97" s="174"/>
      <c r="AF97" s="174"/>
    </row>
    <row r="98" spans="1:32" s="154" customFormat="1" ht="15" customHeight="1" x14ac:dyDescent="0.2">
      <c r="A98" s="63">
        <v>88</v>
      </c>
      <c r="B98" s="63">
        <f>'Tree Data'!C122</f>
        <v>0</v>
      </c>
      <c r="C98" s="63">
        <f>'Tree Data'!E122</f>
        <v>0</v>
      </c>
      <c r="D98" s="140">
        <f>'Tree Data'!F122</f>
        <v>0</v>
      </c>
      <c r="E98" s="141">
        <f>'Tree Data'!J122</f>
        <v>0</v>
      </c>
      <c r="F98" s="142">
        <f>'Tree Data'!K122</f>
        <v>0</v>
      </c>
      <c r="G98" s="143">
        <f>'Tree Data'!M122</f>
        <v>0</v>
      </c>
      <c r="H98" s="153"/>
      <c r="I98" s="61">
        <f>'Tree Data'!L122</f>
        <v>0</v>
      </c>
      <c r="J98" s="62" t="str">
        <f>'Tree Data'!U122</f>
        <v/>
      </c>
      <c r="K98" s="73" t="str">
        <f>'Tree Data'!V122</f>
        <v/>
      </c>
      <c r="L98" s="73" t="str">
        <f t="shared" si="23"/>
        <v/>
      </c>
      <c r="M98" s="73" t="str">
        <f t="shared" si="24"/>
        <v/>
      </c>
      <c r="N98" s="73" t="str">
        <f t="shared" si="25"/>
        <v/>
      </c>
      <c r="O98" s="73" t="str">
        <f t="shared" si="26"/>
        <v/>
      </c>
      <c r="P98" s="150" t="str">
        <f t="shared" si="27"/>
        <v/>
      </c>
      <c r="Q98" s="172" t="str">
        <f t="shared" si="22"/>
        <v/>
      </c>
      <c r="R98" s="62" t="str">
        <f>IF(I98=0,"",AVERAGE(I$11:I98))</f>
        <v/>
      </c>
      <c r="S98" s="62" t="str">
        <f>IF(I98=0,"",STDEV(I$11:I98))</f>
        <v/>
      </c>
      <c r="T98" s="62" t="str">
        <f t="shared" si="28"/>
        <v/>
      </c>
      <c r="U98" s="62" t="str">
        <f t="shared" si="29"/>
        <v/>
      </c>
      <c r="V98" s="65" t="str">
        <f t="shared" si="30"/>
        <v/>
      </c>
      <c r="W98" s="181" t="str">
        <f>IF(I98=0,"",(SUM('Tree Data'!W$35:W122/($K$5*D98))))</f>
        <v/>
      </c>
      <c r="X98" s="181" t="str">
        <f>IF(I98=0,"",(SUM('Tree Data'!X$35:X122/($K$5*D98))))</f>
        <v/>
      </c>
      <c r="Y98" s="182" t="str">
        <f>IF(I98=0,"",AVERAGE($W$11:W98))</f>
        <v/>
      </c>
      <c r="Z98" s="66" t="str">
        <f>IF(I98=0,"",STDEV($W$11:W98))</f>
        <v/>
      </c>
      <c r="AA98" s="62" t="str">
        <f t="shared" si="31"/>
        <v/>
      </c>
      <c r="AB98" s="66" t="str">
        <f t="shared" si="32"/>
        <v/>
      </c>
      <c r="AC98" s="66" t="str">
        <f t="shared" si="33"/>
        <v/>
      </c>
      <c r="AD98" s="67" t="str">
        <f t="shared" si="34"/>
        <v/>
      </c>
      <c r="AE98" s="174"/>
      <c r="AF98" s="174"/>
    </row>
    <row r="99" spans="1:32" s="154" customFormat="1" ht="15" customHeight="1" x14ac:dyDescent="0.2">
      <c r="A99" s="63">
        <v>89</v>
      </c>
      <c r="B99" s="63">
        <f>'Tree Data'!C123</f>
        <v>0</v>
      </c>
      <c r="C99" s="63">
        <f>'Tree Data'!E123</f>
        <v>0</v>
      </c>
      <c r="D99" s="140">
        <f>'Tree Data'!F123</f>
        <v>0</v>
      </c>
      <c r="E99" s="141">
        <f>'Tree Data'!J123</f>
        <v>0</v>
      </c>
      <c r="F99" s="142">
        <f>'Tree Data'!K123</f>
        <v>0</v>
      </c>
      <c r="G99" s="143">
        <f>'Tree Data'!M123</f>
        <v>0</v>
      </c>
      <c r="H99" s="153"/>
      <c r="I99" s="61">
        <f>'Tree Data'!L123</f>
        <v>0</v>
      </c>
      <c r="J99" s="62" t="str">
        <f>'Tree Data'!U123</f>
        <v/>
      </c>
      <c r="K99" s="73" t="str">
        <f>'Tree Data'!V123</f>
        <v/>
      </c>
      <c r="L99" s="73" t="str">
        <f t="shared" si="23"/>
        <v/>
      </c>
      <c r="M99" s="73" t="str">
        <f t="shared" si="24"/>
        <v/>
      </c>
      <c r="N99" s="73" t="str">
        <f t="shared" si="25"/>
        <v/>
      </c>
      <c r="O99" s="73" t="str">
        <f t="shared" si="26"/>
        <v/>
      </c>
      <c r="P99" s="150" t="str">
        <f t="shared" si="27"/>
        <v/>
      </c>
      <c r="Q99" s="172" t="str">
        <f t="shared" si="22"/>
        <v/>
      </c>
      <c r="R99" s="62" t="str">
        <f>IF(I99=0,"",AVERAGE(I$11:I99))</f>
        <v/>
      </c>
      <c r="S99" s="62" t="str">
        <f>IF(I99=0,"",STDEV(I$11:I99))</f>
        <v/>
      </c>
      <c r="T99" s="62" t="str">
        <f t="shared" si="28"/>
        <v/>
      </c>
      <c r="U99" s="62" t="str">
        <f t="shared" si="29"/>
        <v/>
      </c>
      <c r="V99" s="65" t="str">
        <f t="shared" si="30"/>
        <v/>
      </c>
      <c r="W99" s="181" t="str">
        <f>IF(I99=0,"",(SUM('Tree Data'!W$35:W123/($K$5*D99))))</f>
        <v/>
      </c>
      <c r="X99" s="181" t="str">
        <f>IF(I99=0,"",(SUM('Tree Data'!X$35:X123/($K$5*D99))))</f>
        <v/>
      </c>
      <c r="Y99" s="182" t="str">
        <f>IF(I99=0,"",AVERAGE($W$11:W99))</f>
        <v/>
      </c>
      <c r="Z99" s="66" t="str">
        <f>IF(I99=0,"",STDEV($W$11:W99))</f>
        <v/>
      </c>
      <c r="AA99" s="62" t="str">
        <f t="shared" si="31"/>
        <v/>
      </c>
      <c r="AB99" s="66" t="str">
        <f t="shared" si="32"/>
        <v/>
      </c>
      <c r="AC99" s="66" t="str">
        <f t="shared" si="33"/>
        <v/>
      </c>
      <c r="AD99" s="67" t="str">
        <f t="shared" si="34"/>
        <v/>
      </c>
      <c r="AE99" s="174"/>
      <c r="AF99" s="174"/>
    </row>
    <row r="100" spans="1:32" s="154" customFormat="1" ht="15" customHeight="1" x14ac:dyDescent="0.2">
      <c r="A100" s="63">
        <v>90</v>
      </c>
      <c r="B100" s="63">
        <f>'Tree Data'!C124</f>
        <v>0</v>
      </c>
      <c r="C100" s="63">
        <f>'Tree Data'!E124</f>
        <v>0</v>
      </c>
      <c r="D100" s="140">
        <f>'Tree Data'!F124</f>
        <v>0</v>
      </c>
      <c r="E100" s="141">
        <f>'Tree Data'!J124</f>
        <v>0</v>
      </c>
      <c r="F100" s="142">
        <f>'Tree Data'!K124</f>
        <v>0</v>
      </c>
      <c r="G100" s="143">
        <f>'Tree Data'!M124</f>
        <v>0</v>
      </c>
      <c r="H100" s="153"/>
      <c r="I100" s="61">
        <f>'Tree Data'!L124</f>
        <v>0</v>
      </c>
      <c r="J100" s="62" t="str">
        <f>'Tree Data'!U124</f>
        <v/>
      </c>
      <c r="K100" s="73" t="str">
        <f>'Tree Data'!V124</f>
        <v/>
      </c>
      <c r="L100" s="73" t="str">
        <f t="shared" si="23"/>
        <v/>
      </c>
      <c r="M100" s="73" t="str">
        <f t="shared" si="24"/>
        <v/>
      </c>
      <c r="N100" s="73" t="str">
        <f t="shared" si="25"/>
        <v/>
      </c>
      <c r="O100" s="73" t="str">
        <f t="shared" si="26"/>
        <v/>
      </c>
      <c r="P100" s="150" t="str">
        <f t="shared" si="27"/>
        <v/>
      </c>
      <c r="Q100" s="172" t="str">
        <f t="shared" si="22"/>
        <v/>
      </c>
      <c r="R100" s="62" t="str">
        <f>IF(I100=0,"",AVERAGE(I$11:I100))</f>
        <v/>
      </c>
      <c r="S100" s="62" t="str">
        <f>IF(I100=0,"",STDEV(I$11:I100))</f>
        <v/>
      </c>
      <c r="T100" s="62" t="str">
        <f t="shared" si="28"/>
        <v/>
      </c>
      <c r="U100" s="62" t="str">
        <f t="shared" si="29"/>
        <v/>
      </c>
      <c r="V100" s="65" t="str">
        <f t="shared" si="30"/>
        <v/>
      </c>
      <c r="W100" s="181" t="str">
        <f>IF(I100=0,"",(SUM('Tree Data'!W$35:W124/($K$5*D100))))</f>
        <v/>
      </c>
      <c r="X100" s="181" t="str">
        <f>IF(I100=0,"",(SUM('Tree Data'!X$35:X124/($K$5*D100))))</f>
        <v/>
      </c>
      <c r="Y100" s="182" t="str">
        <f>IF(I100=0,"",AVERAGE($W$11:W100))</f>
        <v/>
      </c>
      <c r="Z100" s="66" t="str">
        <f>IF(I100=0,"",STDEV($W$11:W100))</f>
        <v/>
      </c>
      <c r="AA100" s="62" t="str">
        <f t="shared" si="31"/>
        <v/>
      </c>
      <c r="AB100" s="66" t="str">
        <f t="shared" si="32"/>
        <v/>
      </c>
      <c r="AC100" s="66" t="str">
        <f t="shared" si="33"/>
        <v/>
      </c>
      <c r="AD100" s="67" t="str">
        <f t="shared" si="34"/>
        <v/>
      </c>
      <c r="AE100" s="174"/>
      <c r="AF100" s="174"/>
    </row>
    <row r="101" spans="1:32" s="154" customFormat="1" ht="15" customHeight="1" x14ac:dyDescent="0.2">
      <c r="A101" s="63">
        <v>91</v>
      </c>
      <c r="B101" s="63">
        <f>'Tree Data'!C125</f>
        <v>0</v>
      </c>
      <c r="C101" s="63">
        <f>'Tree Data'!E125</f>
        <v>0</v>
      </c>
      <c r="D101" s="140">
        <f>'Tree Data'!F125</f>
        <v>0</v>
      </c>
      <c r="E101" s="141">
        <f>'Tree Data'!J125</f>
        <v>0</v>
      </c>
      <c r="F101" s="142">
        <f>'Tree Data'!K125</f>
        <v>0</v>
      </c>
      <c r="G101" s="143">
        <f>'Tree Data'!M125</f>
        <v>0</v>
      </c>
      <c r="H101" s="153"/>
      <c r="I101" s="61">
        <f>'Tree Data'!L125</f>
        <v>0</v>
      </c>
      <c r="J101" s="62" t="str">
        <f>'Tree Data'!U125</f>
        <v/>
      </c>
      <c r="K101" s="73" t="str">
        <f>'Tree Data'!V125</f>
        <v/>
      </c>
      <c r="L101" s="73" t="str">
        <f t="shared" si="23"/>
        <v/>
      </c>
      <c r="M101" s="73" t="str">
        <f t="shared" si="24"/>
        <v/>
      </c>
      <c r="N101" s="73" t="str">
        <f t="shared" si="25"/>
        <v/>
      </c>
      <c r="O101" s="73" t="str">
        <f t="shared" si="26"/>
        <v/>
      </c>
      <c r="P101" s="150" t="str">
        <f t="shared" si="27"/>
        <v/>
      </c>
      <c r="Q101" s="172" t="str">
        <f t="shared" si="22"/>
        <v/>
      </c>
      <c r="R101" s="62" t="str">
        <f>IF(I101=0,"",AVERAGE(I$11:I101))</f>
        <v/>
      </c>
      <c r="S101" s="62" t="str">
        <f>IF(I101=0,"",STDEV(I$11:I101))</f>
        <v/>
      </c>
      <c r="T101" s="62" t="str">
        <f t="shared" si="28"/>
        <v/>
      </c>
      <c r="U101" s="62" t="str">
        <f t="shared" si="29"/>
        <v/>
      </c>
      <c r="V101" s="65" t="str">
        <f t="shared" si="30"/>
        <v/>
      </c>
      <c r="W101" s="181" t="str">
        <f>IF(I101=0,"",(SUM('Tree Data'!W$35:W125/($K$5*D101))))</f>
        <v/>
      </c>
      <c r="X101" s="181" t="str">
        <f>IF(I101=0,"",(SUM('Tree Data'!X$35:X125/($K$5*D101))))</f>
        <v/>
      </c>
      <c r="Y101" s="182" t="str">
        <f>IF(I101=0,"",AVERAGE($W$11:W101))</f>
        <v/>
      </c>
      <c r="Z101" s="66" t="str">
        <f>IF(I101=0,"",STDEV($W$11:W101))</f>
        <v/>
      </c>
      <c r="AA101" s="62" t="str">
        <f t="shared" si="31"/>
        <v/>
      </c>
      <c r="AB101" s="66" t="str">
        <f t="shared" si="32"/>
        <v/>
      </c>
      <c r="AC101" s="66" t="str">
        <f t="shared" si="33"/>
        <v/>
      </c>
      <c r="AD101" s="67" t="str">
        <f t="shared" si="34"/>
        <v/>
      </c>
      <c r="AE101" s="174"/>
      <c r="AF101" s="174"/>
    </row>
    <row r="102" spans="1:32" s="154" customFormat="1" ht="15" customHeight="1" x14ac:dyDescent="0.2">
      <c r="A102" s="63">
        <v>92</v>
      </c>
      <c r="B102" s="63">
        <f>'Tree Data'!C126</f>
        <v>0</v>
      </c>
      <c r="C102" s="63">
        <f>'Tree Data'!E126</f>
        <v>0</v>
      </c>
      <c r="D102" s="140">
        <f>'Tree Data'!F126</f>
        <v>0</v>
      </c>
      <c r="E102" s="141">
        <f>'Tree Data'!J126</f>
        <v>0</v>
      </c>
      <c r="F102" s="142">
        <f>'Tree Data'!K126</f>
        <v>0</v>
      </c>
      <c r="G102" s="143">
        <f>'Tree Data'!M126</f>
        <v>0</v>
      </c>
      <c r="H102" s="153"/>
      <c r="I102" s="61">
        <f>'Tree Data'!L126</f>
        <v>0</v>
      </c>
      <c r="J102" s="62" t="str">
        <f>'Tree Data'!U126</f>
        <v/>
      </c>
      <c r="K102" s="73" t="str">
        <f>'Tree Data'!V126</f>
        <v/>
      </c>
      <c r="L102" s="73" t="str">
        <f t="shared" si="23"/>
        <v/>
      </c>
      <c r="M102" s="73" t="str">
        <f t="shared" si="24"/>
        <v/>
      </c>
      <c r="N102" s="73" t="str">
        <f t="shared" si="25"/>
        <v/>
      </c>
      <c r="O102" s="73" t="str">
        <f t="shared" si="26"/>
        <v/>
      </c>
      <c r="P102" s="150" t="str">
        <f t="shared" si="27"/>
        <v/>
      </c>
      <c r="Q102" s="172" t="str">
        <f t="shared" si="22"/>
        <v/>
      </c>
      <c r="R102" s="62" t="str">
        <f>IF(I102=0,"",AVERAGE(I$11:I102))</f>
        <v/>
      </c>
      <c r="S102" s="62" t="str">
        <f>IF(I102=0,"",STDEV(I$11:I102))</f>
        <v/>
      </c>
      <c r="T102" s="62" t="str">
        <f t="shared" si="28"/>
        <v/>
      </c>
      <c r="U102" s="62" t="str">
        <f t="shared" si="29"/>
        <v/>
      </c>
      <c r="V102" s="65" t="str">
        <f t="shared" si="30"/>
        <v/>
      </c>
      <c r="W102" s="181" t="str">
        <f>IF(I102=0,"",(SUM('Tree Data'!W$35:W126/($K$5*D102))))</f>
        <v/>
      </c>
      <c r="X102" s="181" t="str">
        <f>IF(I102=0,"",(SUM('Tree Data'!X$35:X126/($K$5*D102))))</f>
        <v/>
      </c>
      <c r="Y102" s="182" t="str">
        <f>IF(I102=0,"",AVERAGE($W$11:W102))</f>
        <v/>
      </c>
      <c r="Z102" s="66" t="str">
        <f>IF(I102=0,"",STDEV($W$11:W102))</f>
        <v/>
      </c>
      <c r="AA102" s="62" t="str">
        <f t="shared" si="31"/>
        <v/>
      </c>
      <c r="AB102" s="66" t="str">
        <f t="shared" si="32"/>
        <v/>
      </c>
      <c r="AC102" s="66" t="str">
        <f t="shared" si="33"/>
        <v/>
      </c>
      <c r="AD102" s="67" t="str">
        <f t="shared" si="34"/>
        <v/>
      </c>
      <c r="AE102" s="174"/>
      <c r="AF102" s="174"/>
    </row>
    <row r="103" spans="1:32" s="154" customFormat="1" ht="15" customHeight="1" x14ac:dyDescent="0.2">
      <c r="A103" s="63">
        <v>93</v>
      </c>
      <c r="B103" s="63">
        <f>'Tree Data'!C127</f>
        <v>0</v>
      </c>
      <c r="C103" s="63">
        <f>'Tree Data'!E127</f>
        <v>0</v>
      </c>
      <c r="D103" s="140">
        <f>'Tree Data'!F127</f>
        <v>0</v>
      </c>
      <c r="E103" s="141">
        <f>'Tree Data'!J127</f>
        <v>0</v>
      </c>
      <c r="F103" s="142">
        <f>'Tree Data'!K127</f>
        <v>0</v>
      </c>
      <c r="G103" s="143">
        <f>'Tree Data'!M127</f>
        <v>0</v>
      </c>
      <c r="H103" s="153"/>
      <c r="I103" s="61">
        <f>'Tree Data'!L127</f>
        <v>0</v>
      </c>
      <c r="J103" s="62" t="str">
        <f>'Tree Data'!U127</f>
        <v/>
      </c>
      <c r="K103" s="73" t="str">
        <f>'Tree Data'!V127</f>
        <v/>
      </c>
      <c r="L103" s="73" t="str">
        <f t="shared" si="23"/>
        <v/>
      </c>
      <c r="M103" s="73" t="str">
        <f t="shared" si="24"/>
        <v/>
      </c>
      <c r="N103" s="73" t="str">
        <f t="shared" si="25"/>
        <v/>
      </c>
      <c r="O103" s="73" t="str">
        <f t="shared" si="26"/>
        <v/>
      </c>
      <c r="P103" s="150" t="str">
        <f t="shared" si="27"/>
        <v/>
      </c>
      <c r="Q103" s="172" t="str">
        <f t="shared" si="22"/>
        <v/>
      </c>
      <c r="R103" s="62" t="str">
        <f>IF(I103=0,"",AVERAGE(I$11:I103))</f>
        <v/>
      </c>
      <c r="S103" s="62" t="str">
        <f>IF(I103=0,"",STDEV(I$11:I103))</f>
        <v/>
      </c>
      <c r="T103" s="62" t="str">
        <f t="shared" si="28"/>
        <v/>
      </c>
      <c r="U103" s="62" t="str">
        <f t="shared" si="29"/>
        <v/>
      </c>
      <c r="V103" s="65" t="str">
        <f t="shared" si="30"/>
        <v/>
      </c>
      <c r="W103" s="181" t="str">
        <f>IF(I103=0,"",(SUM('Tree Data'!W$35:W127/($K$5*D103))))</f>
        <v/>
      </c>
      <c r="X103" s="181" t="str">
        <f>IF(I103=0,"",(SUM('Tree Data'!X$35:X127/($K$5*D103))))</f>
        <v/>
      </c>
      <c r="Y103" s="182" t="str">
        <f>IF(I103=0,"",AVERAGE($W$11:W103))</f>
        <v/>
      </c>
      <c r="Z103" s="66" t="str">
        <f>IF(I103=0,"",STDEV($W$11:W103))</f>
        <v/>
      </c>
      <c r="AA103" s="62" t="str">
        <f t="shared" si="31"/>
        <v/>
      </c>
      <c r="AB103" s="66" t="str">
        <f t="shared" si="32"/>
        <v/>
      </c>
      <c r="AC103" s="66" t="str">
        <f t="shared" si="33"/>
        <v/>
      </c>
      <c r="AD103" s="67" t="str">
        <f t="shared" si="34"/>
        <v/>
      </c>
      <c r="AE103" s="174"/>
      <c r="AF103" s="174"/>
    </row>
    <row r="104" spans="1:32" s="154" customFormat="1" ht="15" customHeight="1" x14ac:dyDescent="0.2">
      <c r="A104" s="63">
        <v>94</v>
      </c>
      <c r="B104" s="63">
        <f>'Tree Data'!C128</f>
        <v>0</v>
      </c>
      <c r="C104" s="63">
        <f>'Tree Data'!E128</f>
        <v>0</v>
      </c>
      <c r="D104" s="140">
        <f>'Tree Data'!F128</f>
        <v>0</v>
      </c>
      <c r="E104" s="141">
        <f>'Tree Data'!J128</f>
        <v>0</v>
      </c>
      <c r="F104" s="142">
        <f>'Tree Data'!K128</f>
        <v>0</v>
      </c>
      <c r="G104" s="143">
        <f>'Tree Data'!M128</f>
        <v>0</v>
      </c>
      <c r="H104" s="153"/>
      <c r="I104" s="61">
        <f>'Tree Data'!L128</f>
        <v>0</v>
      </c>
      <c r="J104" s="62" t="str">
        <f>'Tree Data'!U128</f>
        <v/>
      </c>
      <c r="K104" s="73" t="str">
        <f>'Tree Data'!V128</f>
        <v/>
      </c>
      <c r="L104" s="73" t="str">
        <f t="shared" si="23"/>
        <v/>
      </c>
      <c r="M104" s="73" t="str">
        <f t="shared" si="24"/>
        <v/>
      </c>
      <c r="N104" s="73" t="str">
        <f t="shared" si="25"/>
        <v/>
      </c>
      <c r="O104" s="73" t="str">
        <f t="shared" si="26"/>
        <v/>
      </c>
      <c r="P104" s="150" t="str">
        <f t="shared" si="27"/>
        <v/>
      </c>
      <c r="Q104" s="172" t="str">
        <f t="shared" si="22"/>
        <v/>
      </c>
      <c r="R104" s="62" t="str">
        <f>IF(I104=0,"",AVERAGE(I$11:I104))</f>
        <v/>
      </c>
      <c r="S104" s="62" t="str">
        <f>IF(I104=0,"",STDEV(I$11:I104))</f>
        <v/>
      </c>
      <c r="T104" s="62" t="str">
        <f t="shared" si="28"/>
        <v/>
      </c>
      <c r="U104" s="62" t="str">
        <f t="shared" si="29"/>
        <v/>
      </c>
      <c r="V104" s="65" t="str">
        <f t="shared" si="30"/>
        <v/>
      </c>
      <c r="W104" s="181" t="str">
        <f>IF(I104=0,"",(SUM('Tree Data'!W$35:W128/($K$5*D104))))</f>
        <v/>
      </c>
      <c r="X104" s="181" t="str">
        <f>IF(I104=0,"",(SUM('Tree Data'!X$35:X128/($K$5*D104))))</f>
        <v/>
      </c>
      <c r="Y104" s="182" t="str">
        <f>IF(I104=0,"",AVERAGE($W$11:W104))</f>
        <v/>
      </c>
      <c r="Z104" s="66" t="str">
        <f>IF(I104=0,"",STDEV($W$11:W104))</f>
        <v/>
      </c>
      <c r="AA104" s="62" t="str">
        <f t="shared" si="31"/>
        <v/>
      </c>
      <c r="AB104" s="66" t="str">
        <f t="shared" si="32"/>
        <v/>
      </c>
      <c r="AC104" s="66" t="str">
        <f t="shared" si="33"/>
        <v/>
      </c>
      <c r="AD104" s="67" t="str">
        <f t="shared" si="34"/>
        <v/>
      </c>
      <c r="AE104" s="174"/>
      <c r="AF104" s="174"/>
    </row>
    <row r="105" spans="1:32" s="154" customFormat="1" ht="15" customHeight="1" x14ac:dyDescent="0.2">
      <c r="A105" s="63">
        <v>95</v>
      </c>
      <c r="B105" s="63">
        <f>'Tree Data'!C129</f>
        <v>0</v>
      </c>
      <c r="C105" s="63">
        <f>'Tree Data'!E129</f>
        <v>0</v>
      </c>
      <c r="D105" s="140">
        <f>'Tree Data'!F129</f>
        <v>0</v>
      </c>
      <c r="E105" s="141">
        <f>'Tree Data'!J129</f>
        <v>0</v>
      </c>
      <c r="F105" s="142">
        <f>'Tree Data'!K129</f>
        <v>0</v>
      </c>
      <c r="G105" s="143">
        <f>'Tree Data'!M129</f>
        <v>0</v>
      </c>
      <c r="H105" s="153"/>
      <c r="I105" s="61">
        <f>'Tree Data'!L129</f>
        <v>0</v>
      </c>
      <c r="J105" s="62" t="str">
        <f>'Tree Data'!U129</f>
        <v/>
      </c>
      <c r="K105" s="73" t="str">
        <f>'Tree Data'!V129</f>
        <v/>
      </c>
      <c r="L105" s="73" t="str">
        <f t="shared" si="23"/>
        <v/>
      </c>
      <c r="M105" s="73" t="str">
        <f t="shared" si="24"/>
        <v/>
      </c>
      <c r="N105" s="73" t="str">
        <f t="shared" si="25"/>
        <v/>
      </c>
      <c r="O105" s="73" t="str">
        <f t="shared" si="26"/>
        <v/>
      </c>
      <c r="P105" s="150" t="str">
        <f t="shared" si="27"/>
        <v/>
      </c>
      <c r="Q105" s="172" t="str">
        <f t="shared" si="22"/>
        <v/>
      </c>
      <c r="R105" s="62" t="str">
        <f>IF(I105=0,"",AVERAGE(I$11:I105))</f>
        <v/>
      </c>
      <c r="S105" s="62" t="str">
        <f>IF(I105=0,"",STDEV(I$11:I105))</f>
        <v/>
      </c>
      <c r="T105" s="62" t="str">
        <f t="shared" si="28"/>
        <v/>
      </c>
      <c r="U105" s="62" t="str">
        <f t="shared" si="29"/>
        <v/>
      </c>
      <c r="V105" s="65" t="str">
        <f t="shared" si="30"/>
        <v/>
      </c>
      <c r="W105" s="181" t="str">
        <f>IF(I105=0,"",(SUM('Tree Data'!W$35:W129/($K$5*D105))))</f>
        <v/>
      </c>
      <c r="X105" s="181" t="str">
        <f>IF(I105=0,"",(SUM('Tree Data'!X$35:X129/($K$5*D105))))</f>
        <v/>
      </c>
      <c r="Y105" s="182" t="str">
        <f>IF(I105=0,"",AVERAGE($W$11:W105))</f>
        <v/>
      </c>
      <c r="Z105" s="66" t="str">
        <f>IF(I105=0,"",STDEV($W$11:W105))</f>
        <v/>
      </c>
      <c r="AA105" s="62" t="str">
        <f t="shared" si="31"/>
        <v/>
      </c>
      <c r="AB105" s="66" t="str">
        <f t="shared" si="32"/>
        <v/>
      </c>
      <c r="AC105" s="66" t="str">
        <f t="shared" si="33"/>
        <v/>
      </c>
      <c r="AD105" s="67" t="str">
        <f t="shared" si="34"/>
        <v/>
      </c>
      <c r="AE105" s="174"/>
      <c r="AF105" s="174"/>
    </row>
    <row r="106" spans="1:32" s="154" customFormat="1" ht="15" customHeight="1" x14ac:dyDescent="0.2">
      <c r="A106" s="63">
        <v>96</v>
      </c>
      <c r="B106" s="63">
        <f>'Tree Data'!C130</f>
        <v>0</v>
      </c>
      <c r="C106" s="63">
        <f>'Tree Data'!E130</f>
        <v>0</v>
      </c>
      <c r="D106" s="140">
        <f>'Tree Data'!F130</f>
        <v>0</v>
      </c>
      <c r="E106" s="141">
        <f>'Tree Data'!J130</f>
        <v>0</v>
      </c>
      <c r="F106" s="142">
        <f>'Tree Data'!K130</f>
        <v>0</v>
      </c>
      <c r="G106" s="143">
        <f>'Tree Data'!M130</f>
        <v>0</v>
      </c>
      <c r="H106" s="153"/>
      <c r="I106" s="61">
        <f>'Tree Data'!L130</f>
        <v>0</v>
      </c>
      <c r="J106" s="62" t="str">
        <f>'Tree Data'!U130</f>
        <v/>
      </c>
      <c r="K106" s="73" t="str">
        <f>'Tree Data'!V130</f>
        <v/>
      </c>
      <c r="L106" s="73" t="str">
        <f t="shared" si="23"/>
        <v/>
      </c>
      <c r="M106" s="73" t="str">
        <f t="shared" si="24"/>
        <v/>
      </c>
      <c r="N106" s="73" t="str">
        <f t="shared" si="25"/>
        <v/>
      </c>
      <c r="O106" s="73" t="str">
        <f t="shared" si="26"/>
        <v/>
      </c>
      <c r="P106" s="150" t="str">
        <f t="shared" si="27"/>
        <v/>
      </c>
      <c r="Q106" s="172" t="str">
        <f t="shared" si="22"/>
        <v/>
      </c>
      <c r="R106" s="62" t="str">
        <f>IF(I106=0,"",AVERAGE(I$11:I106))</f>
        <v/>
      </c>
      <c r="S106" s="62" t="str">
        <f>IF(I106=0,"",STDEV(I$11:I106))</f>
        <v/>
      </c>
      <c r="T106" s="62" t="str">
        <f t="shared" si="28"/>
        <v/>
      </c>
      <c r="U106" s="62" t="str">
        <f t="shared" si="29"/>
        <v/>
      </c>
      <c r="V106" s="65" t="str">
        <f t="shared" si="30"/>
        <v/>
      </c>
      <c r="W106" s="181" t="str">
        <f>IF(I106=0,"",(SUM('Tree Data'!W$35:W130/($K$5*D106))))</f>
        <v/>
      </c>
      <c r="X106" s="181" t="str">
        <f>IF(I106=0,"",(SUM('Tree Data'!X$35:X130/($K$5*D106))))</f>
        <v/>
      </c>
      <c r="Y106" s="182" t="str">
        <f>IF(I106=0,"",AVERAGE($W$11:W106))</f>
        <v/>
      </c>
      <c r="Z106" s="66" t="str">
        <f>IF(I106=0,"",STDEV($W$11:W106))</f>
        <v/>
      </c>
      <c r="AA106" s="62" t="str">
        <f t="shared" si="31"/>
        <v/>
      </c>
      <c r="AB106" s="66" t="str">
        <f t="shared" si="32"/>
        <v/>
      </c>
      <c r="AC106" s="66" t="str">
        <f t="shared" si="33"/>
        <v/>
      </c>
      <c r="AD106" s="67" t="str">
        <f t="shared" si="34"/>
        <v/>
      </c>
      <c r="AE106" s="174"/>
      <c r="AF106" s="174"/>
    </row>
    <row r="107" spans="1:32" s="154" customFormat="1" ht="15" customHeight="1" x14ac:dyDescent="0.2">
      <c r="A107" s="63">
        <v>97</v>
      </c>
      <c r="B107" s="63">
        <f>'Tree Data'!C131</f>
        <v>0</v>
      </c>
      <c r="C107" s="63">
        <f>'Tree Data'!E131</f>
        <v>0</v>
      </c>
      <c r="D107" s="140">
        <f>'Tree Data'!F131</f>
        <v>0</v>
      </c>
      <c r="E107" s="141">
        <f>'Tree Data'!J131</f>
        <v>0</v>
      </c>
      <c r="F107" s="142">
        <f>'Tree Data'!K131</f>
        <v>0</v>
      </c>
      <c r="G107" s="143">
        <f>'Tree Data'!M131</f>
        <v>0</v>
      </c>
      <c r="H107" s="153"/>
      <c r="I107" s="61">
        <f>'Tree Data'!L131</f>
        <v>0</v>
      </c>
      <c r="J107" s="62" t="str">
        <f>'Tree Data'!U131</f>
        <v/>
      </c>
      <c r="K107" s="73" t="str">
        <f>'Tree Data'!V131</f>
        <v/>
      </c>
      <c r="L107" s="73" t="str">
        <f t="shared" si="23"/>
        <v/>
      </c>
      <c r="M107" s="73" t="str">
        <f t="shared" si="24"/>
        <v/>
      </c>
      <c r="N107" s="73" t="str">
        <f t="shared" si="25"/>
        <v/>
      </c>
      <c r="O107" s="73" t="str">
        <f t="shared" si="26"/>
        <v/>
      </c>
      <c r="P107" s="150" t="str">
        <f t="shared" si="27"/>
        <v/>
      </c>
      <c r="Q107" s="172" t="str">
        <f t="shared" ref="Q107:Q110" si="35">IF(I107=0,"",G107*P107)</f>
        <v/>
      </c>
      <c r="R107" s="62" t="str">
        <f>IF(I107=0,"",AVERAGE(I$11:I107))</f>
        <v/>
      </c>
      <c r="S107" s="62" t="str">
        <f>IF(I107=0,"",STDEV(I$11:I107))</f>
        <v/>
      </c>
      <c r="T107" s="62" t="str">
        <f t="shared" si="28"/>
        <v/>
      </c>
      <c r="U107" s="62" t="str">
        <f t="shared" si="29"/>
        <v/>
      </c>
      <c r="V107" s="65" t="str">
        <f t="shared" si="30"/>
        <v/>
      </c>
      <c r="W107" s="181" t="str">
        <f>IF(I107=0,"",(SUM('Tree Data'!W$35:W131/($K$5*D107))))</f>
        <v/>
      </c>
      <c r="X107" s="181" t="str">
        <f>IF(I107=0,"",(SUM('Tree Data'!X$35:X131/($K$5*D107))))</f>
        <v/>
      </c>
      <c r="Y107" s="182" t="str">
        <f>IF(I107=0,"",AVERAGE($W$11:W107))</f>
        <v/>
      </c>
      <c r="Z107" s="66" t="str">
        <f>IF(I107=0,"",STDEV($W$11:W107))</f>
        <v/>
      </c>
      <c r="AA107" s="62" t="str">
        <f t="shared" si="31"/>
        <v/>
      </c>
      <c r="AB107" s="66" t="str">
        <f t="shared" si="32"/>
        <v/>
      </c>
      <c r="AC107" s="66" t="str">
        <f t="shared" si="33"/>
        <v/>
      </c>
      <c r="AD107" s="67" t="str">
        <f t="shared" si="34"/>
        <v/>
      </c>
      <c r="AE107" s="174"/>
      <c r="AF107" s="174"/>
    </row>
    <row r="108" spans="1:32" s="154" customFormat="1" ht="15" customHeight="1" x14ac:dyDescent="0.2">
      <c r="A108" s="63">
        <v>98</v>
      </c>
      <c r="B108" s="63">
        <f>'Tree Data'!C132</f>
        <v>0</v>
      </c>
      <c r="C108" s="63">
        <f>'Tree Data'!E132</f>
        <v>0</v>
      </c>
      <c r="D108" s="140">
        <f>'Tree Data'!F132</f>
        <v>0</v>
      </c>
      <c r="E108" s="141">
        <f>'Tree Data'!J132</f>
        <v>0</v>
      </c>
      <c r="F108" s="142">
        <f>'Tree Data'!K132</f>
        <v>0</v>
      </c>
      <c r="G108" s="143">
        <f>'Tree Data'!M132</f>
        <v>0</v>
      </c>
      <c r="H108" s="153"/>
      <c r="I108" s="61">
        <f>'Tree Data'!L132</f>
        <v>0</v>
      </c>
      <c r="J108" s="62" t="str">
        <f>'Tree Data'!U132</f>
        <v/>
      </c>
      <c r="K108" s="73" t="str">
        <f>'Tree Data'!V132</f>
        <v/>
      </c>
      <c r="L108" s="73" t="str">
        <f t="shared" si="23"/>
        <v/>
      </c>
      <c r="M108" s="73" t="str">
        <f t="shared" si="24"/>
        <v/>
      </c>
      <c r="N108" s="73" t="str">
        <f t="shared" si="25"/>
        <v/>
      </c>
      <c r="O108" s="73" t="str">
        <f t="shared" si="26"/>
        <v/>
      </c>
      <c r="P108" s="150" t="str">
        <f t="shared" si="27"/>
        <v/>
      </c>
      <c r="Q108" s="172" t="str">
        <f t="shared" si="35"/>
        <v/>
      </c>
      <c r="R108" s="62" t="str">
        <f>IF(I108=0,"",AVERAGE(I$11:I108))</f>
        <v/>
      </c>
      <c r="S108" s="62" t="str">
        <f>IF(I108=0,"",STDEV(I$11:I108))</f>
        <v/>
      </c>
      <c r="T108" s="62" t="str">
        <f t="shared" si="28"/>
        <v/>
      </c>
      <c r="U108" s="62" t="str">
        <f t="shared" ref="U108:U110" si="36">IF(I108=0,"",S108/T108)</f>
        <v/>
      </c>
      <c r="V108" s="65" t="str">
        <f t="shared" si="30"/>
        <v/>
      </c>
      <c r="W108" s="181" t="str">
        <f>IF(I108=0,"",(SUM('Tree Data'!W$35:W132/($K$5*D108))))</f>
        <v/>
      </c>
      <c r="X108" s="181" t="str">
        <f>IF(I108=0,"",(SUM('Tree Data'!X$35:X132/($K$5*D108))))</f>
        <v/>
      </c>
      <c r="Y108" s="182" t="str">
        <f>IF(I108=0,"",AVERAGE($W$11:W108))</f>
        <v/>
      </c>
      <c r="Z108" s="66" t="str">
        <f>IF(I108=0,"",STDEV($W$11:W108))</f>
        <v/>
      </c>
      <c r="AA108" s="62" t="str">
        <f t="shared" si="31"/>
        <v/>
      </c>
      <c r="AB108" s="66" t="str">
        <f t="shared" si="32"/>
        <v/>
      </c>
      <c r="AC108" s="66" t="str">
        <f t="shared" si="33"/>
        <v/>
      </c>
      <c r="AD108" s="67" t="str">
        <f t="shared" si="34"/>
        <v/>
      </c>
      <c r="AE108" s="174"/>
      <c r="AF108" s="174"/>
    </row>
    <row r="109" spans="1:32" s="154" customFormat="1" ht="15" customHeight="1" x14ac:dyDescent="0.2">
      <c r="A109" s="63">
        <v>99</v>
      </c>
      <c r="B109" s="63">
        <f>'Tree Data'!C133</f>
        <v>0</v>
      </c>
      <c r="C109" s="63">
        <f>'Tree Data'!E133</f>
        <v>0</v>
      </c>
      <c r="D109" s="140">
        <f>'Tree Data'!F133</f>
        <v>0</v>
      </c>
      <c r="E109" s="141">
        <f>'Tree Data'!J133</f>
        <v>0</v>
      </c>
      <c r="F109" s="142">
        <f>'Tree Data'!K133</f>
        <v>0</v>
      </c>
      <c r="G109" s="143">
        <f>'Tree Data'!M133</f>
        <v>0</v>
      </c>
      <c r="H109" s="153"/>
      <c r="I109" s="61">
        <f>'Tree Data'!L133</f>
        <v>0</v>
      </c>
      <c r="J109" s="62" t="str">
        <f>'Tree Data'!U133</f>
        <v/>
      </c>
      <c r="K109" s="73" t="str">
        <f>'Tree Data'!V133</f>
        <v/>
      </c>
      <c r="L109" s="73" t="str">
        <f t="shared" si="23"/>
        <v/>
      </c>
      <c r="M109" s="73" t="str">
        <f t="shared" si="24"/>
        <v/>
      </c>
      <c r="N109" s="73" t="str">
        <f t="shared" si="25"/>
        <v/>
      </c>
      <c r="O109" s="73" t="str">
        <f t="shared" si="26"/>
        <v/>
      </c>
      <c r="P109" s="150" t="str">
        <f t="shared" si="27"/>
        <v/>
      </c>
      <c r="Q109" s="172" t="str">
        <f t="shared" si="35"/>
        <v/>
      </c>
      <c r="R109" s="62" t="str">
        <f>IF(I109=0,"",AVERAGE(I$11:I109))</f>
        <v/>
      </c>
      <c r="S109" s="62" t="str">
        <f>IF(I109=0,"",STDEV(I$11:I109))</f>
        <v/>
      </c>
      <c r="T109" s="62" t="str">
        <f t="shared" si="28"/>
        <v/>
      </c>
      <c r="U109" s="62" t="str">
        <f t="shared" si="36"/>
        <v/>
      </c>
      <c r="V109" s="65" t="str">
        <f t="shared" si="30"/>
        <v/>
      </c>
      <c r="W109" s="181" t="str">
        <f>IF(I109=0,"",(SUM('Tree Data'!W$35:W133/($K$5*D109))))</f>
        <v/>
      </c>
      <c r="X109" s="181" t="str">
        <f>IF(I109=0,"",(SUM('Tree Data'!X$35:X133/($K$5*D109))))</f>
        <v/>
      </c>
      <c r="Y109" s="182" t="str">
        <f>IF(I109=0,"",AVERAGE($W$11:W109))</f>
        <v/>
      </c>
      <c r="Z109" s="66" t="str">
        <f>IF(I109=0,"",STDEV($W$11:W109))</f>
        <v/>
      </c>
      <c r="AA109" s="62" t="str">
        <f t="shared" si="31"/>
        <v/>
      </c>
      <c r="AB109" s="66" t="str">
        <f t="shared" si="32"/>
        <v/>
      </c>
      <c r="AC109" s="66" t="str">
        <f t="shared" si="33"/>
        <v/>
      </c>
      <c r="AD109" s="67" t="str">
        <f t="shared" si="34"/>
        <v/>
      </c>
      <c r="AE109" s="174"/>
      <c r="AF109" s="174"/>
    </row>
    <row r="110" spans="1:32" s="154" customFormat="1" ht="15" customHeight="1" x14ac:dyDescent="0.2">
      <c r="A110" s="63">
        <v>100</v>
      </c>
      <c r="B110" s="63">
        <f>'Tree Data'!C134</f>
        <v>0</v>
      </c>
      <c r="C110" s="63">
        <f>'Tree Data'!E134</f>
        <v>0</v>
      </c>
      <c r="D110" s="140">
        <f>'Tree Data'!F134</f>
        <v>0</v>
      </c>
      <c r="E110" s="141">
        <f>'Tree Data'!J134</f>
        <v>0</v>
      </c>
      <c r="F110" s="142">
        <f>'Tree Data'!K134</f>
        <v>0</v>
      </c>
      <c r="G110" s="143">
        <f>'Tree Data'!M134</f>
        <v>0</v>
      </c>
      <c r="H110" s="153"/>
      <c r="I110" s="61">
        <f>'Tree Data'!L134</f>
        <v>0</v>
      </c>
      <c r="J110" s="62" t="str">
        <f>'Tree Data'!U134</f>
        <v/>
      </c>
      <c r="K110" s="73" t="str">
        <f>'Tree Data'!V134</f>
        <v/>
      </c>
      <c r="L110" s="73" t="str">
        <f t="shared" si="23"/>
        <v/>
      </c>
      <c r="M110" s="73" t="str">
        <f t="shared" si="24"/>
        <v/>
      </c>
      <c r="N110" s="73" t="str">
        <f t="shared" si="25"/>
        <v/>
      </c>
      <c r="O110" s="73" t="str">
        <f t="shared" si="26"/>
        <v/>
      </c>
      <c r="P110" s="150" t="str">
        <f t="shared" si="27"/>
        <v/>
      </c>
      <c r="Q110" s="172" t="str">
        <f t="shared" si="35"/>
        <v/>
      </c>
      <c r="R110" s="62" t="str">
        <f>IF(I110=0,"",AVERAGE(I$11:I110))</f>
        <v/>
      </c>
      <c r="S110" s="62" t="str">
        <f>IF(I110=0,"",STDEV(I$11:I110))</f>
        <v/>
      </c>
      <c r="T110" s="62" t="str">
        <f t="shared" si="28"/>
        <v/>
      </c>
      <c r="U110" s="62" t="str">
        <f t="shared" si="36"/>
        <v/>
      </c>
      <c r="V110" s="65" t="str">
        <f t="shared" si="30"/>
        <v/>
      </c>
      <c r="W110" s="181" t="str">
        <f>IF(I110=0,"",(SUM('Tree Data'!W$35:W134/($K$5*D110))))</f>
        <v/>
      </c>
      <c r="X110" s="181" t="str">
        <f>IF(I110=0,"",(SUM('Tree Data'!X$35:X134/($K$5*D110))))</f>
        <v/>
      </c>
      <c r="Y110" s="182" t="str">
        <f>IF(I110=0,"",AVERAGE($W$11:W110))</f>
        <v/>
      </c>
      <c r="Z110" s="66" t="str">
        <f>IF(I110=0,"",STDEV($W$11:W110))</f>
        <v/>
      </c>
      <c r="AA110" s="62" t="str">
        <f t="shared" si="31"/>
        <v/>
      </c>
      <c r="AB110" s="66" t="str">
        <f t="shared" ref="AB110" si="37">IF(I110=0,"",Z110/AA110)</f>
        <v/>
      </c>
      <c r="AC110" s="66" t="str">
        <f t="shared" si="33"/>
        <v/>
      </c>
      <c r="AD110" s="67" t="str">
        <f t="shared" si="34"/>
        <v/>
      </c>
      <c r="AE110" s="174"/>
      <c r="AF110" s="174"/>
    </row>
    <row r="111" spans="1:32" ht="15" customHeight="1" x14ac:dyDescent="0.2">
      <c r="C111" s="63">
        <f>'Tree Data'!E135</f>
        <v>0</v>
      </c>
      <c r="O111" s="73" t="str">
        <f t="shared" ref="O111" si="38">IF(B111=B110,"",M111+N111)</f>
        <v/>
      </c>
    </row>
    <row r="112" spans="1:32" ht="15" customHeight="1" x14ac:dyDescent="0.2">
      <c r="C112" s="63">
        <f>'Tree Data'!E136</f>
        <v>0</v>
      </c>
      <c r="D112" s="185" t="s">
        <v>182</v>
      </c>
      <c r="E112" s="185"/>
      <c r="F112" s="185"/>
      <c r="G112" s="185"/>
      <c r="H112" s="185"/>
      <c r="I112" s="185"/>
      <c r="J112" s="185"/>
      <c r="K112" s="185"/>
      <c r="L112" s="185"/>
      <c r="M112" s="185"/>
      <c r="N112" s="185"/>
      <c r="O112" s="185"/>
      <c r="P112" s="185"/>
      <c r="Q112" s="68"/>
      <c r="R112" s="68"/>
      <c r="S112" s="68"/>
      <c r="T112" s="68"/>
      <c r="U112" s="68"/>
      <c r="V112" s="68"/>
      <c r="W112" s="41"/>
      <c r="X112" s="41"/>
      <c r="Y112" s="41"/>
      <c r="Z112" s="41"/>
      <c r="AA112" s="41"/>
      <c r="AB112" s="41"/>
    </row>
    <row r="113" spans="1:7" ht="15" customHeight="1" x14ac:dyDescent="0.2">
      <c r="A113" s="69"/>
      <c r="B113" s="69"/>
      <c r="C113" s="69"/>
      <c r="D113" s="69"/>
      <c r="F113" s="69"/>
      <c r="G113" s="69"/>
    </row>
    <row r="114" spans="1:7" ht="15" customHeight="1" x14ac:dyDescent="0.2">
      <c r="A114" s="69"/>
      <c r="B114" s="69"/>
      <c r="C114" s="69"/>
      <c r="D114" s="69"/>
      <c r="F114" s="69"/>
      <c r="G114" s="69"/>
    </row>
    <row r="115" spans="1:7" ht="15" customHeight="1" x14ac:dyDescent="0.2">
      <c r="A115" s="69"/>
      <c r="B115" s="69"/>
      <c r="C115" s="69"/>
      <c r="D115" s="69"/>
      <c r="F115" s="69"/>
      <c r="G115" s="69"/>
    </row>
    <row r="116" spans="1:7" ht="15" customHeight="1" x14ac:dyDescent="0.2">
      <c r="A116" s="69"/>
      <c r="B116" s="69"/>
      <c r="C116" s="69"/>
      <c r="D116" s="69"/>
      <c r="F116" s="69"/>
      <c r="G116" s="69"/>
    </row>
    <row r="117" spans="1:7" ht="15" customHeight="1" x14ac:dyDescent="0.2">
      <c r="A117" s="69"/>
      <c r="B117" s="69"/>
      <c r="C117" s="69"/>
      <c r="D117" s="69"/>
      <c r="F117" s="69"/>
      <c r="G117" s="69"/>
    </row>
    <row r="118" spans="1:7" ht="15" customHeight="1" x14ac:dyDescent="0.2">
      <c r="A118" s="69"/>
      <c r="B118" s="69"/>
      <c r="C118" s="69"/>
      <c r="D118" s="69"/>
      <c r="F118" s="69"/>
      <c r="G118" s="69"/>
    </row>
    <row r="119" spans="1:7" ht="15" customHeight="1" x14ac:dyDescent="0.2">
      <c r="A119" s="69"/>
      <c r="B119" s="69"/>
      <c r="C119" s="69"/>
      <c r="D119" s="69"/>
      <c r="F119" s="69"/>
      <c r="G119" s="69"/>
    </row>
    <row r="142" spans="4:32" ht="15" customHeight="1" x14ac:dyDescent="0.2">
      <c r="D142" s="70"/>
    </row>
    <row r="144" spans="4:32" s="128" customFormat="1" ht="15" customHeight="1" x14ac:dyDescent="0.2">
      <c r="AE144" s="175"/>
      <c r="AF144" s="175"/>
    </row>
    <row r="145" spans="31:32" s="128" customFormat="1" ht="15" customHeight="1" outlineLevel="1" x14ac:dyDescent="0.2">
      <c r="AE145" s="175"/>
      <c r="AF145" s="175"/>
    </row>
    <row r="146" spans="31:32" s="128" customFormat="1" ht="15" customHeight="1" outlineLevel="1" x14ac:dyDescent="0.2">
      <c r="AE146" s="175"/>
      <c r="AF146" s="175"/>
    </row>
    <row r="147" spans="31:32" s="128" customFormat="1" ht="15" customHeight="1" outlineLevel="1" x14ac:dyDescent="0.2">
      <c r="AE147" s="175"/>
      <c r="AF147" s="175"/>
    </row>
    <row r="148" spans="31:32" s="128" customFormat="1" ht="15" customHeight="1" outlineLevel="1" x14ac:dyDescent="0.2">
      <c r="AE148" s="175"/>
      <c r="AF148" s="175"/>
    </row>
    <row r="149" spans="31:32" s="128" customFormat="1" ht="15" customHeight="1" x14ac:dyDescent="0.2">
      <c r="AE149" s="175"/>
      <c r="AF149" s="175"/>
    </row>
  </sheetData>
  <mergeCells count="7">
    <mergeCell ref="D112:P112"/>
    <mergeCell ref="P2:S2"/>
    <mergeCell ref="X2:AA2"/>
    <mergeCell ref="A8:I8"/>
    <mergeCell ref="J8:Q8"/>
    <mergeCell ref="R8:V8"/>
    <mergeCell ref="W8:AD8"/>
  </mergeCells>
  <conditionalFormatting sqref="AD14:AD110">
    <cfRule type="cellIs" dxfId="2" priority="2" operator="greaterThan">
      <formula>90</formula>
    </cfRule>
    <cfRule type="cellIs" dxfId="1" priority="3" operator="greaterThanOrEqual">
      <formula>95</formula>
    </cfRule>
  </conditionalFormatting>
  <conditionalFormatting sqref="AD11:AD110">
    <cfRule type="cellIs" dxfId="0" priority="1" operator="greaterThan">
      <formula>95</formula>
    </cfRule>
  </conditionalFormatting>
  <pageMargins left="0.7" right="0.7" top="0.75" bottom="0.75" header="0.3" footer="0.3"/>
  <pageSetup paperSize="9" orientation="portrait" horizontalDpi="300" verticalDpi="30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2</vt:i4>
      </vt:variant>
    </vt:vector>
  </HeadingPairs>
  <TitlesOfParts>
    <vt:vector size="11" baseType="lpstr">
      <vt:lpstr>Data Summary</vt:lpstr>
      <vt:lpstr>Plot Data</vt:lpstr>
      <vt:lpstr>Tree Data</vt:lpstr>
      <vt:lpstr>Height Calculator</vt:lpstr>
      <vt:lpstr>Canopy Transect</vt:lpstr>
      <vt:lpstr>Abiotic Measures</vt:lpstr>
      <vt:lpstr>Seedlings</vt:lpstr>
      <vt:lpstr>Epifauna</vt:lpstr>
      <vt:lpstr>Long Plot Data</vt:lpstr>
      <vt:lpstr>Diameter</vt:lpstr>
      <vt:lpstr>Height</vt:lpstr>
    </vt:vector>
  </TitlesOfParts>
  <Company>Organization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Volunteer</dc:creator>
  <cp:lastModifiedBy>Jock</cp:lastModifiedBy>
  <dcterms:created xsi:type="dcterms:W3CDTF">2019-07-09T02:20:17Z</dcterms:created>
  <dcterms:modified xsi:type="dcterms:W3CDTF">2019-11-25T23:43:34Z</dcterms:modified>
</cp:coreProperties>
</file>